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95" windowWidth="19440" windowHeight="11370" firstSheet="7" activeTab="10"/>
  </bookViews>
  <sheets>
    <sheet name="XDO_METADATA" sheetId="4" state="hidden" r:id="rId1"/>
    <sheet name="ΕΤΠΑ 13 ΠΕΠ " sheetId="30" r:id="rId2"/>
    <sheet name="ΕΤΠΑ 13 ΠΕΠ ΜΕΡΙΚΟ ΣΥΝΟΛΟ" sheetId="31" r:id="rId3"/>
    <sheet name="ΕKT 13 ΠΕΠ " sheetId="32" r:id="rId4"/>
    <sheet name="ΕΚΤ 13 ΠΕΠ ΜΕΡΙΚΟ ΣΥΝΟΛΟ" sheetId="33" r:id="rId5"/>
    <sheet name="ΜΔΤ" sheetId="34" r:id="rId6"/>
    <sheet name="ΥΜΕΠΕΡΑΑ" sheetId="35" r:id="rId7"/>
    <sheet name="ΕΠΑΝΕΚ-ΕΠ ΑΝΑΔΕΔΒΜ" sheetId="36" r:id="rId8"/>
    <sheet name="INTERREG" sheetId="37" r:id="rId9"/>
    <sheet name="TAME" sheetId="38" r:id="rId10"/>
    <sheet name="ΠΙΝ 1-8 ΕΡΓΑ ΥΓΕΙΑΣ  12ος 2020" sheetId="25" r:id="rId11"/>
    <sheet name="ΓΕΝΙΚΑ ΣΥΝΟΛΑ" sheetId="26" r:id="rId12"/>
  </sheets>
  <definedNames>
    <definedName name="_xlnm._FilterDatabase" localSheetId="8" hidden="1">INTERREG!#REF!</definedName>
    <definedName name="_xlnm._FilterDatabase" localSheetId="9" hidden="1">TAME!#REF!</definedName>
    <definedName name="_xlnm._FilterDatabase" localSheetId="3" hidden="1">'ΕKT 13 ΠΕΠ '!$A$2:$R$159</definedName>
    <definedName name="_xlnm._FilterDatabase" localSheetId="7" hidden="1">'ΕΠΑΝΕΚ-ΕΠ ΑΝΑΔΕΔΒΜ'!#REF!</definedName>
    <definedName name="_xlnm._FilterDatabase" localSheetId="1" hidden="1">'ΕΤΠΑ 13 ΠΕΠ '!$A$2:$O$273</definedName>
    <definedName name="_xlnm._FilterDatabase" localSheetId="5" hidden="1">ΜΔΤ!#REF!</definedName>
    <definedName name="_xlnm._FilterDatabase" localSheetId="10" hidden="1">'ΠΙΝ 1-8 ΕΡΓΑ ΥΓΕΙΑΣ  12ος 2020'!$A$310:$ET$310</definedName>
    <definedName name="_xlnm._FilterDatabase" localSheetId="6" hidden="1">ΥΜΕΠΕΡΑΑ!#REF!</definedName>
    <definedName name="anaf_4119" localSheetId="8">#REF!</definedName>
    <definedName name="anaf_4119" localSheetId="9">#REF!</definedName>
    <definedName name="anaf_4119" localSheetId="3">#REF!</definedName>
    <definedName name="anaf_4119" localSheetId="7">#REF!</definedName>
    <definedName name="anaf_4119" localSheetId="1">#REF!</definedName>
    <definedName name="anaf_4119" localSheetId="5">#REF!</definedName>
    <definedName name="anaf_4119" localSheetId="6">#REF!</definedName>
    <definedName name="anaf_4119">#REF!</definedName>
    <definedName name="_xlnm.Print_Area" localSheetId="8">INTERREG!$A$4:$R$20</definedName>
    <definedName name="_xlnm.Print_Area" localSheetId="9">TAME!$A$4:$R$17</definedName>
    <definedName name="_xlnm.Print_Area" localSheetId="11">'ΓΕΝΙΚΑ ΣΥΝΟΛΑ'!$B$1:$F$32</definedName>
    <definedName name="_xlnm.Print_Area" localSheetId="3">'ΕKT 13 ΠΕΠ '!$A$3:$O$159</definedName>
    <definedName name="_xlnm.Print_Area" localSheetId="7">'ΕΠΑΝΕΚ-ΕΠ ΑΝΑΔΕΔΒΜ'!$A$3:$R$20</definedName>
    <definedName name="_xlnm.Print_Area" localSheetId="1">'ΕΤΠΑ 13 ΠΕΠ '!$A$3:$O$274</definedName>
    <definedName name="_xlnm.Print_Area" localSheetId="5">ΜΔΤ!$A$2:$R$27</definedName>
    <definedName name="_xlnm.Print_Area" localSheetId="10">'ΠΙΝ 1-8 ΕΡΓΑ ΥΓΕΙΑΣ  12ος 2020'!$A$4:$R$686</definedName>
    <definedName name="_xlnm.Print_Area" localSheetId="6">ΥΜΕΠΕΡΑΑ!$A$4:$R$56</definedName>
    <definedName name="_xlnm.Print_Titles" localSheetId="8">INTERREG!#REF!</definedName>
    <definedName name="_xlnm.Print_Titles" localSheetId="9">TAME!#REF!</definedName>
    <definedName name="_xlnm.Print_Titles" localSheetId="3">'ΕKT 13 ΠΕΠ '!#REF!</definedName>
    <definedName name="_xlnm.Print_Titles" localSheetId="7">'ΕΠΑΝΕΚ-ΕΠ ΑΝΑΔΕΔΒΜ'!#REF!</definedName>
    <definedName name="_xlnm.Print_Titles" localSheetId="1">'ΕΤΠΑ 13 ΠΕΠ '!#REF!</definedName>
    <definedName name="_xlnm.Print_Titles" localSheetId="5">ΜΔΤ!#REF!</definedName>
    <definedName name="_xlnm.Print_Titles" localSheetId="10">'ΠΙΝ 1-8 ΕΡΓΑ ΥΓΕΙΑΣ  12ος 2020'!$5:$5</definedName>
    <definedName name="_xlnm.Print_Titles" localSheetId="6">ΥΜΕΠΕΡΑΑ!#REF!</definedName>
    <definedName name="XDO_?XDOFIELD1?" localSheetId="8">#REF!</definedName>
    <definedName name="XDO_?XDOFIELD1?" localSheetId="9">#REF!</definedName>
    <definedName name="XDO_?XDOFIELD1?" localSheetId="3">#REF!</definedName>
    <definedName name="XDO_?XDOFIELD1?" localSheetId="7">#REF!</definedName>
    <definedName name="XDO_?XDOFIELD1?" localSheetId="1">#REF!</definedName>
    <definedName name="XDO_?XDOFIELD1?" localSheetId="5">#REF!</definedName>
    <definedName name="XDO_?XDOFIELD1?" localSheetId="6">#REF!</definedName>
    <definedName name="XDO_?XDOFIELD1?">#REF!</definedName>
    <definedName name="XDO_?XDOFIELD10?" localSheetId="8">#REF!</definedName>
    <definedName name="XDO_?XDOFIELD10?" localSheetId="9">#REF!</definedName>
    <definedName name="XDO_?XDOFIELD10?" localSheetId="3">#REF!</definedName>
    <definedName name="XDO_?XDOFIELD10?" localSheetId="7">#REF!</definedName>
    <definedName name="XDO_?XDOFIELD10?" localSheetId="1">#REF!</definedName>
    <definedName name="XDO_?XDOFIELD10?" localSheetId="5">#REF!</definedName>
    <definedName name="XDO_?XDOFIELD10?" localSheetId="6">#REF!</definedName>
    <definedName name="XDO_?XDOFIELD10?">#REF!</definedName>
    <definedName name="XDO_?XDOFIELD11?" localSheetId="8">#REF!</definedName>
    <definedName name="XDO_?XDOFIELD11?" localSheetId="9">#REF!</definedName>
    <definedName name="XDO_?XDOFIELD11?" localSheetId="3">#REF!</definedName>
    <definedName name="XDO_?XDOFIELD11?" localSheetId="7">#REF!</definedName>
    <definedName name="XDO_?XDOFIELD11?" localSheetId="1">#REF!</definedName>
    <definedName name="XDO_?XDOFIELD11?" localSheetId="5">#REF!</definedName>
    <definedName name="XDO_?XDOFIELD11?" localSheetId="6">#REF!</definedName>
    <definedName name="XDO_?XDOFIELD11?">#REF!</definedName>
    <definedName name="XDO_?XDOFIELD12?" localSheetId="8">#REF!</definedName>
    <definedName name="XDO_?XDOFIELD12?" localSheetId="9">#REF!</definedName>
    <definedName name="XDO_?XDOFIELD12?" localSheetId="3">#REF!</definedName>
    <definedName name="XDO_?XDOFIELD12?" localSheetId="7">#REF!</definedName>
    <definedName name="XDO_?XDOFIELD12?" localSheetId="1">#REF!</definedName>
    <definedName name="XDO_?XDOFIELD12?" localSheetId="5">#REF!</definedName>
    <definedName name="XDO_?XDOFIELD12?" localSheetId="6">#REF!</definedName>
    <definedName name="XDO_?XDOFIELD12?">#REF!</definedName>
    <definedName name="XDO_?XDOFIELD13?" localSheetId="8">#REF!</definedName>
    <definedName name="XDO_?XDOFIELD13?" localSheetId="9">#REF!</definedName>
    <definedName name="XDO_?XDOFIELD13?" localSheetId="3">#REF!</definedName>
    <definedName name="XDO_?XDOFIELD13?" localSheetId="7">#REF!</definedName>
    <definedName name="XDO_?XDOFIELD13?" localSheetId="1">#REF!</definedName>
    <definedName name="XDO_?XDOFIELD13?" localSheetId="5">#REF!</definedName>
    <definedName name="XDO_?XDOFIELD13?" localSheetId="6">#REF!</definedName>
    <definedName name="XDO_?XDOFIELD13?">#REF!</definedName>
    <definedName name="XDO_?XDOFIELD14?" localSheetId="8">#REF!</definedName>
    <definedName name="XDO_?XDOFIELD14?" localSheetId="9">#REF!</definedName>
    <definedName name="XDO_?XDOFIELD14?" localSheetId="3">#REF!</definedName>
    <definedName name="XDO_?XDOFIELD14?" localSheetId="7">#REF!</definedName>
    <definedName name="XDO_?XDOFIELD14?" localSheetId="1">#REF!</definedName>
    <definedName name="XDO_?XDOFIELD14?" localSheetId="5">#REF!</definedName>
    <definedName name="XDO_?XDOFIELD14?" localSheetId="6">#REF!</definedName>
    <definedName name="XDO_?XDOFIELD14?">#REF!</definedName>
    <definedName name="XDO_?XDOFIELD15?" localSheetId="8">#REF!</definedName>
    <definedName name="XDO_?XDOFIELD15?" localSheetId="9">#REF!</definedName>
    <definedName name="XDO_?XDOFIELD15?" localSheetId="3">#REF!</definedName>
    <definedName name="XDO_?XDOFIELD15?" localSheetId="7">#REF!</definedName>
    <definedName name="XDO_?XDOFIELD15?" localSheetId="1">#REF!</definedName>
    <definedName name="XDO_?XDOFIELD15?" localSheetId="5">#REF!</definedName>
    <definedName name="XDO_?XDOFIELD15?" localSheetId="6">#REF!</definedName>
    <definedName name="XDO_?XDOFIELD15?">#REF!</definedName>
    <definedName name="XDO_?XDOFIELD16?" localSheetId="8">#REF!</definedName>
    <definedName name="XDO_?XDOFIELD16?" localSheetId="9">#REF!</definedName>
    <definedName name="XDO_?XDOFIELD16?" localSheetId="3">#REF!</definedName>
    <definedName name="XDO_?XDOFIELD16?" localSheetId="7">#REF!</definedName>
    <definedName name="XDO_?XDOFIELD16?" localSheetId="1">#REF!</definedName>
    <definedName name="XDO_?XDOFIELD16?" localSheetId="5">#REF!</definedName>
    <definedName name="XDO_?XDOFIELD16?" localSheetId="6">#REF!</definedName>
    <definedName name="XDO_?XDOFIELD16?">#REF!</definedName>
    <definedName name="XDO_?XDOFIELD17?" localSheetId="8">#REF!</definedName>
    <definedName name="XDO_?XDOFIELD17?" localSheetId="9">#REF!</definedName>
    <definedName name="XDO_?XDOFIELD17?" localSheetId="3">#REF!</definedName>
    <definedName name="XDO_?XDOFIELD17?" localSheetId="7">#REF!</definedName>
    <definedName name="XDO_?XDOFIELD17?" localSheetId="1">#REF!</definedName>
    <definedName name="XDO_?XDOFIELD17?" localSheetId="5">#REF!</definedName>
    <definedName name="XDO_?XDOFIELD17?" localSheetId="6">#REF!</definedName>
    <definedName name="XDO_?XDOFIELD17?">#REF!</definedName>
    <definedName name="XDO_?XDOFIELD18?" localSheetId="8">#REF!</definedName>
    <definedName name="XDO_?XDOFIELD18?" localSheetId="9">#REF!</definedName>
    <definedName name="XDO_?XDOFIELD18?" localSheetId="3">#REF!</definedName>
    <definedName name="XDO_?XDOFIELD18?" localSheetId="7">#REF!</definedName>
    <definedName name="XDO_?XDOFIELD18?" localSheetId="1">#REF!</definedName>
    <definedName name="XDO_?XDOFIELD18?" localSheetId="5">#REF!</definedName>
    <definedName name="XDO_?XDOFIELD18?" localSheetId="6">#REF!</definedName>
    <definedName name="XDO_?XDOFIELD18?">#REF!</definedName>
    <definedName name="XDO_?XDOFIELD19?" localSheetId="8">#REF!</definedName>
    <definedName name="XDO_?XDOFIELD19?" localSheetId="9">#REF!</definedName>
    <definedName name="XDO_?XDOFIELD19?" localSheetId="3">#REF!</definedName>
    <definedName name="XDO_?XDOFIELD19?" localSheetId="7">#REF!</definedName>
    <definedName name="XDO_?XDOFIELD19?" localSheetId="1">#REF!</definedName>
    <definedName name="XDO_?XDOFIELD19?" localSheetId="5">#REF!</definedName>
    <definedName name="XDO_?XDOFIELD19?" localSheetId="6">#REF!</definedName>
    <definedName name="XDO_?XDOFIELD19?">#REF!</definedName>
    <definedName name="XDO_?XDOFIELD2?" localSheetId="8">#REF!</definedName>
    <definedName name="XDO_?XDOFIELD2?" localSheetId="9">#REF!</definedName>
    <definedName name="XDO_?XDOFIELD2?" localSheetId="3">#REF!</definedName>
    <definedName name="XDO_?XDOFIELD2?" localSheetId="7">#REF!</definedName>
    <definedName name="XDO_?XDOFIELD2?" localSheetId="1">#REF!</definedName>
    <definedName name="XDO_?XDOFIELD2?" localSheetId="5">#REF!</definedName>
    <definedName name="XDO_?XDOFIELD2?" localSheetId="6">#REF!</definedName>
    <definedName name="XDO_?XDOFIELD2?">#REF!</definedName>
    <definedName name="XDO_?XDOFIELD20?" localSheetId="8">#REF!</definedName>
    <definedName name="XDO_?XDOFIELD20?" localSheetId="9">#REF!</definedName>
    <definedName name="XDO_?XDOFIELD20?" localSheetId="3">#REF!</definedName>
    <definedName name="XDO_?XDOFIELD20?" localSheetId="7">#REF!</definedName>
    <definedName name="XDO_?XDOFIELD20?" localSheetId="1">#REF!</definedName>
    <definedName name="XDO_?XDOFIELD20?" localSheetId="5">#REF!</definedName>
    <definedName name="XDO_?XDOFIELD20?" localSheetId="6">#REF!</definedName>
    <definedName name="XDO_?XDOFIELD20?">#REF!</definedName>
    <definedName name="XDO_?XDOFIELD21?" localSheetId="8">#REF!</definedName>
    <definedName name="XDO_?XDOFIELD21?" localSheetId="9">#REF!</definedName>
    <definedName name="XDO_?XDOFIELD21?" localSheetId="3">#REF!</definedName>
    <definedName name="XDO_?XDOFIELD21?" localSheetId="7">#REF!</definedName>
    <definedName name="XDO_?XDOFIELD21?" localSheetId="1">#REF!</definedName>
    <definedName name="XDO_?XDOFIELD21?" localSheetId="5">#REF!</definedName>
    <definedName name="XDO_?XDOFIELD21?" localSheetId="6">#REF!</definedName>
    <definedName name="XDO_?XDOFIELD21?">#REF!</definedName>
    <definedName name="XDO_?XDOFIELD22?" localSheetId="8">#REF!</definedName>
    <definedName name="XDO_?XDOFIELD22?" localSheetId="9">#REF!</definedName>
    <definedName name="XDO_?XDOFIELD22?" localSheetId="3">#REF!</definedName>
    <definedName name="XDO_?XDOFIELD22?" localSheetId="7">#REF!</definedName>
    <definedName name="XDO_?XDOFIELD22?" localSheetId="1">#REF!</definedName>
    <definedName name="XDO_?XDOFIELD22?" localSheetId="5">#REF!</definedName>
    <definedName name="XDO_?XDOFIELD22?" localSheetId="6">#REF!</definedName>
    <definedName name="XDO_?XDOFIELD22?">#REF!</definedName>
    <definedName name="XDO_?XDOFIELD23?" localSheetId="8">#REF!</definedName>
    <definedName name="XDO_?XDOFIELD23?" localSheetId="9">#REF!</definedName>
    <definedName name="XDO_?XDOFIELD23?" localSheetId="3">#REF!</definedName>
    <definedName name="XDO_?XDOFIELD23?" localSheetId="7">#REF!</definedName>
    <definedName name="XDO_?XDOFIELD23?" localSheetId="1">#REF!</definedName>
    <definedName name="XDO_?XDOFIELD23?" localSheetId="5">#REF!</definedName>
    <definedName name="XDO_?XDOFIELD23?" localSheetId="6">#REF!</definedName>
    <definedName name="XDO_?XDOFIELD23?">#REF!</definedName>
    <definedName name="XDO_?XDOFIELD24?" localSheetId="8">#REF!</definedName>
    <definedName name="XDO_?XDOFIELD24?" localSheetId="9">#REF!</definedName>
    <definedName name="XDO_?XDOFIELD24?" localSheetId="3">#REF!</definedName>
    <definedName name="XDO_?XDOFIELD24?" localSheetId="7">#REF!</definedName>
    <definedName name="XDO_?XDOFIELD24?" localSheetId="1">#REF!</definedName>
    <definedName name="XDO_?XDOFIELD24?" localSheetId="5">#REF!</definedName>
    <definedName name="XDO_?XDOFIELD24?" localSheetId="6">#REF!</definedName>
    <definedName name="XDO_?XDOFIELD24?">#REF!</definedName>
    <definedName name="XDO_?XDOFIELD25?" localSheetId="8">#REF!</definedName>
    <definedName name="XDO_?XDOFIELD25?" localSheetId="9">#REF!</definedName>
    <definedName name="XDO_?XDOFIELD25?" localSheetId="3">#REF!</definedName>
    <definedName name="XDO_?XDOFIELD25?" localSheetId="7">#REF!</definedName>
    <definedName name="XDO_?XDOFIELD25?" localSheetId="1">#REF!</definedName>
    <definedName name="XDO_?XDOFIELD25?" localSheetId="5">#REF!</definedName>
    <definedName name="XDO_?XDOFIELD25?" localSheetId="6">#REF!</definedName>
    <definedName name="XDO_?XDOFIELD25?">#REF!</definedName>
    <definedName name="XDO_?XDOFIELD26?" localSheetId="8">#REF!</definedName>
    <definedName name="XDO_?XDOFIELD26?" localSheetId="9">#REF!</definedName>
    <definedName name="XDO_?XDOFIELD26?" localSheetId="3">#REF!</definedName>
    <definedName name="XDO_?XDOFIELD26?" localSheetId="7">#REF!</definedName>
    <definedName name="XDO_?XDOFIELD26?" localSheetId="1">#REF!</definedName>
    <definedName name="XDO_?XDOFIELD26?" localSheetId="5">#REF!</definedName>
    <definedName name="XDO_?XDOFIELD26?" localSheetId="6">#REF!</definedName>
    <definedName name="XDO_?XDOFIELD26?">#REF!</definedName>
    <definedName name="XDO_?XDOFIELD27?" localSheetId="8">#REF!</definedName>
    <definedName name="XDO_?XDOFIELD27?" localSheetId="9">#REF!</definedName>
    <definedName name="XDO_?XDOFIELD27?" localSheetId="3">#REF!</definedName>
    <definedName name="XDO_?XDOFIELD27?" localSheetId="7">#REF!</definedName>
    <definedName name="XDO_?XDOFIELD27?" localSheetId="1">#REF!</definedName>
    <definedName name="XDO_?XDOFIELD27?" localSheetId="5">#REF!</definedName>
    <definedName name="XDO_?XDOFIELD27?" localSheetId="6">#REF!</definedName>
    <definedName name="XDO_?XDOFIELD27?">#REF!</definedName>
    <definedName name="XDO_?XDOFIELD28?" localSheetId="8">#REF!</definedName>
    <definedName name="XDO_?XDOFIELD28?" localSheetId="9">#REF!</definedName>
    <definedName name="XDO_?XDOFIELD28?" localSheetId="3">#REF!</definedName>
    <definedName name="XDO_?XDOFIELD28?" localSheetId="7">#REF!</definedName>
    <definedName name="XDO_?XDOFIELD28?" localSheetId="1">#REF!</definedName>
    <definedName name="XDO_?XDOFIELD28?" localSheetId="5">#REF!</definedName>
    <definedName name="XDO_?XDOFIELD28?" localSheetId="6">#REF!</definedName>
    <definedName name="XDO_?XDOFIELD28?">#REF!</definedName>
    <definedName name="XDO_?XDOFIELD29?" localSheetId="8">#REF!</definedName>
    <definedName name="XDO_?XDOFIELD29?" localSheetId="9">#REF!</definedName>
    <definedName name="XDO_?XDOFIELD29?" localSheetId="3">#REF!</definedName>
    <definedName name="XDO_?XDOFIELD29?" localSheetId="7">#REF!</definedName>
    <definedName name="XDO_?XDOFIELD29?" localSheetId="1">#REF!</definedName>
    <definedName name="XDO_?XDOFIELD29?" localSheetId="5">#REF!</definedName>
    <definedName name="XDO_?XDOFIELD29?" localSheetId="6">#REF!</definedName>
    <definedName name="XDO_?XDOFIELD29?">#REF!</definedName>
    <definedName name="XDO_?XDOFIELD3?" localSheetId="8">#REF!</definedName>
    <definedName name="XDO_?XDOFIELD3?" localSheetId="9">#REF!</definedName>
    <definedName name="XDO_?XDOFIELD3?" localSheetId="3">#REF!</definedName>
    <definedName name="XDO_?XDOFIELD3?" localSheetId="7">#REF!</definedName>
    <definedName name="XDO_?XDOFIELD3?" localSheetId="1">#REF!</definedName>
    <definedName name="XDO_?XDOFIELD3?" localSheetId="5">#REF!</definedName>
    <definedName name="XDO_?XDOFIELD3?" localSheetId="6">#REF!</definedName>
    <definedName name="XDO_?XDOFIELD3?">#REF!</definedName>
    <definedName name="XDO_?XDOFIELD30?" localSheetId="8">#REF!</definedName>
    <definedName name="XDO_?XDOFIELD30?" localSheetId="9">#REF!</definedName>
    <definedName name="XDO_?XDOFIELD30?" localSheetId="3">#REF!</definedName>
    <definedName name="XDO_?XDOFIELD30?" localSheetId="7">#REF!</definedName>
    <definedName name="XDO_?XDOFIELD30?" localSheetId="1">#REF!</definedName>
    <definedName name="XDO_?XDOFIELD30?" localSheetId="5">#REF!</definedName>
    <definedName name="XDO_?XDOFIELD30?" localSheetId="6">#REF!</definedName>
    <definedName name="XDO_?XDOFIELD30?">#REF!</definedName>
    <definedName name="XDO_?XDOFIELD31?" localSheetId="8">#REF!</definedName>
    <definedName name="XDO_?XDOFIELD31?" localSheetId="9">#REF!</definedName>
    <definedName name="XDO_?XDOFIELD31?" localSheetId="3">#REF!</definedName>
    <definedName name="XDO_?XDOFIELD31?" localSheetId="7">#REF!</definedName>
    <definedName name="XDO_?XDOFIELD31?" localSheetId="1">#REF!</definedName>
    <definedName name="XDO_?XDOFIELD31?" localSheetId="5">#REF!</definedName>
    <definedName name="XDO_?XDOFIELD31?" localSheetId="6">#REF!</definedName>
    <definedName name="XDO_?XDOFIELD31?">#REF!</definedName>
    <definedName name="XDO_?XDOFIELD32?" localSheetId="8">#REF!</definedName>
    <definedName name="XDO_?XDOFIELD32?" localSheetId="9">#REF!</definedName>
    <definedName name="XDO_?XDOFIELD32?" localSheetId="3">#REF!</definedName>
    <definedName name="XDO_?XDOFIELD32?" localSheetId="7">#REF!</definedName>
    <definedName name="XDO_?XDOFIELD32?" localSheetId="1">#REF!</definedName>
    <definedName name="XDO_?XDOFIELD32?" localSheetId="5">#REF!</definedName>
    <definedName name="XDO_?XDOFIELD32?" localSheetId="6">#REF!</definedName>
    <definedName name="XDO_?XDOFIELD32?">#REF!</definedName>
    <definedName name="XDO_?XDOFIELD33?" localSheetId="8">#REF!</definedName>
    <definedName name="XDO_?XDOFIELD33?" localSheetId="9">#REF!</definedName>
    <definedName name="XDO_?XDOFIELD33?" localSheetId="3">#REF!</definedName>
    <definedName name="XDO_?XDOFIELD33?" localSheetId="7">#REF!</definedName>
    <definedName name="XDO_?XDOFIELD33?" localSheetId="1">#REF!</definedName>
    <definedName name="XDO_?XDOFIELD33?" localSheetId="5">#REF!</definedName>
    <definedName name="XDO_?XDOFIELD33?" localSheetId="6">#REF!</definedName>
    <definedName name="XDO_?XDOFIELD33?">#REF!</definedName>
    <definedName name="XDO_?XDOFIELD34?" localSheetId="8">#REF!</definedName>
    <definedName name="XDO_?XDOFIELD34?" localSheetId="9">#REF!</definedName>
    <definedName name="XDO_?XDOFIELD34?" localSheetId="3">#REF!</definedName>
    <definedName name="XDO_?XDOFIELD34?" localSheetId="7">#REF!</definedName>
    <definedName name="XDO_?XDOFIELD34?" localSheetId="1">#REF!</definedName>
    <definedName name="XDO_?XDOFIELD34?" localSheetId="5">#REF!</definedName>
    <definedName name="XDO_?XDOFIELD34?" localSheetId="6">#REF!</definedName>
    <definedName name="XDO_?XDOFIELD34?">#REF!</definedName>
    <definedName name="XDO_?XDOFIELD35?" localSheetId="8">#REF!</definedName>
    <definedName name="XDO_?XDOFIELD35?" localSheetId="9">#REF!</definedName>
    <definedName name="XDO_?XDOFIELD35?" localSheetId="3">#REF!</definedName>
    <definedName name="XDO_?XDOFIELD35?" localSheetId="7">#REF!</definedName>
    <definedName name="XDO_?XDOFIELD35?" localSheetId="1">#REF!</definedName>
    <definedName name="XDO_?XDOFIELD35?" localSheetId="5">#REF!</definedName>
    <definedName name="XDO_?XDOFIELD35?" localSheetId="6">#REF!</definedName>
    <definedName name="XDO_?XDOFIELD35?">#REF!</definedName>
    <definedName name="XDO_?XDOFIELD36?" localSheetId="8">#REF!</definedName>
    <definedName name="XDO_?XDOFIELD36?" localSheetId="9">#REF!</definedName>
    <definedName name="XDO_?XDOFIELD36?" localSheetId="3">#REF!</definedName>
    <definedName name="XDO_?XDOFIELD36?" localSheetId="7">#REF!</definedName>
    <definedName name="XDO_?XDOFIELD36?" localSheetId="1">#REF!</definedName>
    <definedName name="XDO_?XDOFIELD36?" localSheetId="5">#REF!</definedName>
    <definedName name="XDO_?XDOFIELD36?" localSheetId="6">#REF!</definedName>
    <definedName name="XDO_?XDOFIELD36?">#REF!</definedName>
    <definedName name="XDO_?XDOFIELD37?" localSheetId="8">#REF!</definedName>
    <definedName name="XDO_?XDOFIELD37?" localSheetId="9">#REF!</definedName>
    <definedName name="XDO_?XDOFIELD37?" localSheetId="3">#REF!</definedName>
    <definedName name="XDO_?XDOFIELD37?" localSheetId="7">#REF!</definedName>
    <definedName name="XDO_?XDOFIELD37?" localSheetId="1">#REF!</definedName>
    <definedName name="XDO_?XDOFIELD37?" localSheetId="5">#REF!</definedName>
    <definedName name="XDO_?XDOFIELD37?" localSheetId="6">#REF!</definedName>
    <definedName name="XDO_?XDOFIELD37?">#REF!</definedName>
    <definedName name="XDO_?XDOFIELD38?" localSheetId="8">#REF!</definedName>
    <definedName name="XDO_?XDOFIELD38?" localSheetId="9">#REF!</definedName>
    <definedName name="XDO_?XDOFIELD38?" localSheetId="3">#REF!</definedName>
    <definedName name="XDO_?XDOFIELD38?" localSheetId="7">#REF!</definedName>
    <definedName name="XDO_?XDOFIELD38?" localSheetId="1">#REF!</definedName>
    <definedName name="XDO_?XDOFIELD38?" localSheetId="5">#REF!</definedName>
    <definedName name="XDO_?XDOFIELD38?" localSheetId="6">#REF!</definedName>
    <definedName name="XDO_?XDOFIELD38?">#REF!</definedName>
    <definedName name="XDO_?XDOFIELD39?" localSheetId="8">#REF!</definedName>
    <definedName name="XDO_?XDOFIELD39?" localSheetId="9">#REF!</definedName>
    <definedName name="XDO_?XDOFIELD39?" localSheetId="3">#REF!</definedName>
    <definedName name="XDO_?XDOFIELD39?" localSheetId="7">#REF!</definedName>
    <definedName name="XDO_?XDOFIELD39?" localSheetId="1">#REF!</definedName>
    <definedName name="XDO_?XDOFIELD39?" localSheetId="5">#REF!</definedName>
    <definedName name="XDO_?XDOFIELD39?" localSheetId="6">#REF!</definedName>
    <definedName name="XDO_?XDOFIELD39?">#REF!</definedName>
    <definedName name="XDO_?XDOFIELD4?" localSheetId="8">#REF!</definedName>
    <definedName name="XDO_?XDOFIELD4?" localSheetId="9">#REF!</definedName>
    <definedName name="XDO_?XDOFIELD4?" localSheetId="3">#REF!</definedName>
    <definedName name="XDO_?XDOFIELD4?" localSheetId="7">#REF!</definedName>
    <definedName name="XDO_?XDOFIELD4?" localSheetId="1">#REF!</definedName>
    <definedName name="XDO_?XDOFIELD4?" localSheetId="5">#REF!</definedName>
    <definedName name="XDO_?XDOFIELD4?" localSheetId="6">#REF!</definedName>
    <definedName name="XDO_?XDOFIELD4?">#REF!</definedName>
    <definedName name="XDO_?XDOFIELD40?" localSheetId="8">#REF!</definedName>
    <definedName name="XDO_?XDOFIELD40?" localSheetId="9">#REF!</definedName>
    <definedName name="XDO_?XDOFIELD40?" localSheetId="3">#REF!</definedName>
    <definedName name="XDO_?XDOFIELD40?" localSheetId="7">#REF!</definedName>
    <definedName name="XDO_?XDOFIELD40?" localSheetId="1">#REF!</definedName>
    <definedName name="XDO_?XDOFIELD40?" localSheetId="5">#REF!</definedName>
    <definedName name="XDO_?XDOFIELD40?" localSheetId="6">#REF!</definedName>
    <definedName name="XDO_?XDOFIELD40?">#REF!</definedName>
    <definedName name="XDO_?XDOFIELD41?" localSheetId="8">#REF!</definedName>
    <definedName name="XDO_?XDOFIELD41?" localSheetId="9">#REF!</definedName>
    <definedName name="XDO_?XDOFIELD41?" localSheetId="3">#REF!</definedName>
    <definedName name="XDO_?XDOFIELD41?" localSheetId="7">#REF!</definedName>
    <definedName name="XDO_?XDOFIELD41?" localSheetId="1">#REF!</definedName>
    <definedName name="XDO_?XDOFIELD41?" localSheetId="5">#REF!</definedName>
    <definedName name="XDO_?XDOFIELD41?" localSheetId="6">#REF!</definedName>
    <definedName name="XDO_?XDOFIELD41?">#REF!</definedName>
    <definedName name="XDO_?XDOFIELD42?" localSheetId="8">#REF!</definedName>
    <definedName name="XDO_?XDOFIELD42?" localSheetId="9">#REF!</definedName>
    <definedName name="XDO_?XDOFIELD42?" localSheetId="3">#REF!</definedName>
    <definedName name="XDO_?XDOFIELD42?" localSheetId="7">#REF!</definedName>
    <definedName name="XDO_?XDOFIELD42?" localSheetId="1">#REF!</definedName>
    <definedName name="XDO_?XDOFIELD42?" localSheetId="5">#REF!</definedName>
    <definedName name="XDO_?XDOFIELD42?" localSheetId="6">#REF!</definedName>
    <definedName name="XDO_?XDOFIELD42?">#REF!</definedName>
    <definedName name="XDO_?XDOFIELD43?" localSheetId="8">#REF!</definedName>
    <definedName name="XDO_?XDOFIELD43?" localSheetId="9">#REF!</definedName>
    <definedName name="XDO_?XDOFIELD43?" localSheetId="3">#REF!</definedName>
    <definedName name="XDO_?XDOFIELD43?" localSheetId="7">#REF!</definedName>
    <definedName name="XDO_?XDOFIELD43?" localSheetId="1">#REF!</definedName>
    <definedName name="XDO_?XDOFIELD43?" localSheetId="5">#REF!</definedName>
    <definedName name="XDO_?XDOFIELD43?" localSheetId="6">#REF!</definedName>
    <definedName name="XDO_?XDOFIELD43?">#REF!</definedName>
    <definedName name="XDO_?XDOFIELD44?" localSheetId="8">#REF!</definedName>
    <definedName name="XDO_?XDOFIELD44?" localSheetId="9">#REF!</definedName>
    <definedName name="XDO_?XDOFIELD44?" localSheetId="3">#REF!</definedName>
    <definedName name="XDO_?XDOFIELD44?" localSheetId="7">#REF!</definedName>
    <definedName name="XDO_?XDOFIELD44?" localSheetId="1">#REF!</definedName>
    <definedName name="XDO_?XDOFIELD44?" localSheetId="5">#REF!</definedName>
    <definedName name="XDO_?XDOFIELD44?" localSheetId="6">#REF!</definedName>
    <definedName name="XDO_?XDOFIELD44?">#REF!</definedName>
    <definedName name="XDO_?XDOFIELD45?" localSheetId="8">#REF!</definedName>
    <definedName name="XDO_?XDOFIELD45?" localSheetId="9">#REF!</definedName>
    <definedName name="XDO_?XDOFIELD45?" localSheetId="3">#REF!</definedName>
    <definedName name="XDO_?XDOFIELD45?" localSheetId="7">#REF!</definedName>
    <definedName name="XDO_?XDOFIELD45?" localSheetId="1">#REF!</definedName>
    <definedName name="XDO_?XDOFIELD45?" localSheetId="5">#REF!</definedName>
    <definedName name="XDO_?XDOFIELD45?" localSheetId="6">#REF!</definedName>
    <definedName name="XDO_?XDOFIELD45?">#REF!</definedName>
    <definedName name="XDO_?XDOFIELD46?" localSheetId="8">#REF!</definedName>
    <definedName name="XDO_?XDOFIELD46?" localSheetId="9">#REF!</definedName>
    <definedName name="XDO_?XDOFIELD46?" localSheetId="3">#REF!</definedName>
    <definedName name="XDO_?XDOFIELD46?" localSheetId="7">#REF!</definedName>
    <definedName name="XDO_?XDOFIELD46?" localSheetId="1">#REF!</definedName>
    <definedName name="XDO_?XDOFIELD46?" localSheetId="5">#REF!</definedName>
    <definedName name="XDO_?XDOFIELD46?" localSheetId="6">#REF!</definedName>
    <definedName name="XDO_?XDOFIELD46?">#REF!</definedName>
    <definedName name="XDO_?XDOFIELD47?" localSheetId="8">#REF!</definedName>
    <definedName name="XDO_?XDOFIELD47?" localSheetId="9">#REF!</definedName>
    <definedName name="XDO_?XDOFIELD47?" localSheetId="3">#REF!</definedName>
    <definedName name="XDO_?XDOFIELD47?" localSheetId="7">#REF!</definedName>
    <definedName name="XDO_?XDOFIELD47?" localSheetId="1">#REF!</definedName>
    <definedName name="XDO_?XDOFIELD47?" localSheetId="5">#REF!</definedName>
    <definedName name="XDO_?XDOFIELD47?" localSheetId="6">#REF!</definedName>
    <definedName name="XDO_?XDOFIELD47?">#REF!</definedName>
    <definedName name="XDO_?XDOFIELD48?" localSheetId="8">#REF!</definedName>
    <definedName name="XDO_?XDOFIELD48?" localSheetId="9">#REF!</definedName>
    <definedName name="XDO_?XDOFIELD48?" localSheetId="3">#REF!</definedName>
    <definedName name="XDO_?XDOFIELD48?" localSheetId="7">#REF!</definedName>
    <definedName name="XDO_?XDOFIELD48?" localSheetId="1">#REF!</definedName>
    <definedName name="XDO_?XDOFIELD48?" localSheetId="5">#REF!</definedName>
    <definedName name="XDO_?XDOFIELD48?" localSheetId="6">#REF!</definedName>
    <definedName name="XDO_?XDOFIELD48?">#REF!</definedName>
    <definedName name="XDO_?XDOFIELD49?" localSheetId="8">#REF!</definedName>
    <definedName name="XDO_?XDOFIELD49?" localSheetId="9">#REF!</definedName>
    <definedName name="XDO_?XDOFIELD49?" localSheetId="3">#REF!</definedName>
    <definedName name="XDO_?XDOFIELD49?" localSheetId="7">#REF!</definedName>
    <definedName name="XDO_?XDOFIELD49?" localSheetId="1">#REF!</definedName>
    <definedName name="XDO_?XDOFIELD49?" localSheetId="5">#REF!</definedName>
    <definedName name="XDO_?XDOFIELD49?" localSheetId="6">#REF!</definedName>
    <definedName name="XDO_?XDOFIELD49?">#REF!</definedName>
    <definedName name="XDO_?XDOFIELD5?" localSheetId="8">#REF!</definedName>
    <definedName name="XDO_?XDOFIELD5?" localSheetId="9">#REF!</definedName>
    <definedName name="XDO_?XDOFIELD5?" localSheetId="3">#REF!</definedName>
    <definedName name="XDO_?XDOFIELD5?" localSheetId="7">#REF!</definedName>
    <definedName name="XDO_?XDOFIELD5?" localSheetId="1">#REF!</definedName>
    <definedName name="XDO_?XDOFIELD5?" localSheetId="5">#REF!</definedName>
    <definedName name="XDO_?XDOFIELD5?" localSheetId="6">#REF!</definedName>
    <definedName name="XDO_?XDOFIELD5?">#REF!</definedName>
    <definedName name="XDO_?XDOFIELD50?" localSheetId="8">#REF!</definedName>
    <definedName name="XDO_?XDOFIELD50?" localSheetId="9">#REF!</definedName>
    <definedName name="XDO_?XDOFIELD50?" localSheetId="3">#REF!</definedName>
    <definedName name="XDO_?XDOFIELD50?" localSheetId="7">#REF!</definedName>
    <definedName name="XDO_?XDOFIELD50?" localSheetId="1">#REF!</definedName>
    <definedName name="XDO_?XDOFIELD50?" localSheetId="5">#REF!</definedName>
    <definedName name="XDO_?XDOFIELD50?" localSheetId="6">#REF!</definedName>
    <definedName name="XDO_?XDOFIELD50?">#REF!</definedName>
    <definedName name="XDO_?XDOFIELD51?" localSheetId="8">#REF!</definedName>
    <definedName name="XDO_?XDOFIELD51?" localSheetId="9">#REF!</definedName>
    <definedName name="XDO_?XDOFIELD51?" localSheetId="3">#REF!</definedName>
    <definedName name="XDO_?XDOFIELD51?" localSheetId="7">#REF!</definedName>
    <definedName name="XDO_?XDOFIELD51?" localSheetId="1">#REF!</definedName>
    <definedName name="XDO_?XDOFIELD51?" localSheetId="5">#REF!</definedName>
    <definedName name="XDO_?XDOFIELD51?" localSheetId="6">#REF!</definedName>
    <definedName name="XDO_?XDOFIELD51?">#REF!</definedName>
    <definedName name="XDO_?XDOFIELD52?" localSheetId="8">#REF!</definedName>
    <definedName name="XDO_?XDOFIELD52?" localSheetId="9">#REF!</definedName>
    <definedName name="XDO_?XDOFIELD52?" localSheetId="3">#REF!</definedName>
    <definedName name="XDO_?XDOFIELD52?" localSheetId="7">#REF!</definedName>
    <definedName name="XDO_?XDOFIELD52?" localSheetId="1">#REF!</definedName>
    <definedName name="XDO_?XDOFIELD52?" localSheetId="5">#REF!</definedName>
    <definedName name="XDO_?XDOFIELD52?" localSheetId="6">#REF!</definedName>
    <definedName name="XDO_?XDOFIELD52?">#REF!</definedName>
    <definedName name="XDO_?XDOFIELD53?" localSheetId="8">#REF!</definedName>
    <definedName name="XDO_?XDOFIELD53?" localSheetId="9">#REF!</definedName>
    <definedName name="XDO_?XDOFIELD53?" localSheetId="3">#REF!</definedName>
    <definedName name="XDO_?XDOFIELD53?" localSheetId="7">#REF!</definedName>
    <definedName name="XDO_?XDOFIELD53?" localSheetId="1">#REF!</definedName>
    <definedName name="XDO_?XDOFIELD53?" localSheetId="5">#REF!</definedName>
    <definedName name="XDO_?XDOFIELD53?" localSheetId="6">#REF!</definedName>
    <definedName name="XDO_?XDOFIELD53?">#REF!</definedName>
    <definedName name="XDO_?XDOFIELD54?" localSheetId="8">#REF!</definedName>
    <definedName name="XDO_?XDOFIELD54?" localSheetId="9">#REF!</definedName>
    <definedName name="XDO_?XDOFIELD54?" localSheetId="3">#REF!</definedName>
    <definedName name="XDO_?XDOFIELD54?" localSheetId="7">#REF!</definedName>
    <definedName name="XDO_?XDOFIELD54?" localSheetId="1">#REF!</definedName>
    <definedName name="XDO_?XDOFIELD54?" localSheetId="5">#REF!</definedName>
    <definedName name="XDO_?XDOFIELD54?" localSheetId="6">#REF!</definedName>
    <definedName name="XDO_?XDOFIELD54?">#REF!</definedName>
    <definedName name="XDO_?XDOFIELD55?" localSheetId="8">#REF!</definedName>
    <definedName name="XDO_?XDOFIELD55?" localSheetId="9">#REF!</definedName>
    <definedName name="XDO_?XDOFIELD55?" localSheetId="3">#REF!</definedName>
    <definedName name="XDO_?XDOFIELD55?" localSheetId="7">#REF!</definedName>
    <definedName name="XDO_?XDOFIELD55?" localSheetId="1">#REF!</definedName>
    <definedName name="XDO_?XDOFIELD55?" localSheetId="5">#REF!</definedName>
    <definedName name="XDO_?XDOFIELD55?" localSheetId="6">#REF!</definedName>
    <definedName name="XDO_?XDOFIELD55?">#REF!</definedName>
    <definedName name="XDO_?XDOFIELD6?" localSheetId="8">#REF!</definedName>
    <definedName name="XDO_?XDOFIELD6?" localSheetId="9">#REF!</definedName>
    <definedName name="XDO_?XDOFIELD6?" localSheetId="3">#REF!</definedName>
    <definedName name="XDO_?XDOFIELD6?" localSheetId="7">#REF!</definedName>
    <definedName name="XDO_?XDOFIELD6?" localSheetId="1">#REF!</definedName>
    <definedName name="XDO_?XDOFIELD6?" localSheetId="5">#REF!</definedName>
    <definedName name="XDO_?XDOFIELD6?" localSheetId="6">#REF!</definedName>
    <definedName name="XDO_?XDOFIELD6?">#REF!</definedName>
    <definedName name="XDO_?XDOFIELD7?" localSheetId="8">#REF!</definedName>
    <definedName name="XDO_?XDOFIELD7?" localSheetId="9">#REF!</definedName>
    <definedName name="XDO_?XDOFIELD7?" localSheetId="3">#REF!</definedName>
    <definedName name="XDO_?XDOFIELD7?" localSheetId="7">#REF!</definedName>
    <definedName name="XDO_?XDOFIELD7?" localSheetId="1">#REF!</definedName>
    <definedName name="XDO_?XDOFIELD7?" localSheetId="5">#REF!</definedName>
    <definedName name="XDO_?XDOFIELD7?" localSheetId="6">#REF!</definedName>
    <definedName name="XDO_?XDOFIELD7?">#REF!</definedName>
    <definedName name="XDO_?XDOFIELD8?" localSheetId="8">#REF!</definedName>
    <definedName name="XDO_?XDOFIELD8?" localSheetId="9">#REF!</definedName>
    <definedName name="XDO_?XDOFIELD8?" localSheetId="3">#REF!</definedName>
    <definedName name="XDO_?XDOFIELD8?" localSheetId="7">#REF!</definedName>
    <definedName name="XDO_?XDOFIELD8?" localSheetId="1">#REF!</definedName>
    <definedName name="XDO_?XDOFIELD8?" localSheetId="5">#REF!</definedName>
    <definedName name="XDO_?XDOFIELD8?" localSheetId="6">#REF!</definedName>
    <definedName name="XDO_?XDOFIELD8?">#REF!</definedName>
    <definedName name="XDO_?XDOFIELD9?" localSheetId="8">#REF!</definedName>
    <definedName name="XDO_?XDOFIELD9?" localSheetId="9">#REF!</definedName>
    <definedName name="XDO_?XDOFIELD9?" localSheetId="3">#REF!</definedName>
    <definedName name="XDO_?XDOFIELD9?" localSheetId="7">#REF!</definedName>
    <definedName name="XDO_?XDOFIELD9?" localSheetId="1">#REF!</definedName>
    <definedName name="XDO_?XDOFIELD9?" localSheetId="5">#REF!</definedName>
    <definedName name="XDO_?XDOFIELD9?" localSheetId="6">#REF!</definedName>
    <definedName name="XDO_?XDOFIELD9?">#REF!</definedName>
    <definedName name="XDO_GROUP_?XDOG1?" localSheetId="8">#REF!</definedName>
    <definedName name="XDO_GROUP_?XDOG1?" localSheetId="9">#REF!</definedName>
    <definedName name="XDO_GROUP_?XDOG1?" localSheetId="3">#REF!</definedName>
    <definedName name="XDO_GROUP_?XDOG1?" localSheetId="7">#REF!</definedName>
    <definedName name="XDO_GROUP_?XDOG1?" localSheetId="1">#REF!</definedName>
    <definedName name="XDO_GROUP_?XDOG1?" localSheetId="5">#REF!</definedName>
    <definedName name="XDO_GROUP_?XDOG1?" localSheetId="6">#REF!</definedName>
    <definedName name="XDO_GROUP_?XDOG1?">#REF!</definedName>
    <definedName name="XDO1_1" localSheetId="8">#REF!</definedName>
    <definedName name="XDO1_1" localSheetId="9">#REF!</definedName>
    <definedName name="XDO1_1" localSheetId="7">#REF!</definedName>
    <definedName name="XDO1_1" localSheetId="5">#REF!</definedName>
    <definedName name="XDO1_1" localSheetId="6">#REF!</definedName>
    <definedName name="XDO1_1">#REF!</definedName>
    <definedName name="XF" localSheetId="8">#REF!</definedName>
    <definedName name="XF" localSheetId="9">#REF!</definedName>
    <definedName name="XF" localSheetId="7">#REF!</definedName>
    <definedName name="XF" localSheetId="5">#REF!</definedName>
    <definedName name="XF" localSheetId="6">#REF!</definedName>
    <definedName name="XF">#REF!</definedName>
  </definedNames>
  <calcPr calcId="145621"/>
</workbook>
</file>

<file path=xl/calcChain.xml><?xml version="1.0" encoding="utf-8"?>
<calcChain xmlns="http://schemas.openxmlformats.org/spreadsheetml/2006/main">
  <c r="K518" i="25" l="1"/>
  <c r="L518" i="25"/>
  <c r="M518" i="25"/>
  <c r="N518" i="25"/>
  <c r="F63" i="33"/>
  <c r="G63" i="33"/>
  <c r="H63" i="33"/>
  <c r="I63" i="33"/>
  <c r="G8" i="33"/>
  <c r="H8" i="33"/>
  <c r="I8" i="33"/>
  <c r="L329" i="25"/>
  <c r="M329" i="25"/>
  <c r="N329" i="25"/>
  <c r="G13" i="33"/>
  <c r="H13" i="33"/>
  <c r="I13" i="33"/>
  <c r="G14" i="33"/>
  <c r="H14" i="33"/>
  <c r="L354" i="25"/>
  <c r="M354" i="25"/>
  <c r="N354" i="25"/>
  <c r="E13" i="33"/>
  <c r="E14" i="33" s="1"/>
  <c r="J354" i="25"/>
  <c r="E8" i="33"/>
  <c r="J329" i="25"/>
  <c r="J53" i="25" l="1"/>
  <c r="K53" i="25"/>
  <c r="L53" i="25"/>
  <c r="L54" i="25" s="1"/>
  <c r="M53" i="25"/>
  <c r="M54" i="25" s="1"/>
  <c r="K54" i="25"/>
  <c r="J85" i="25"/>
  <c r="K85" i="25"/>
  <c r="L85" i="25"/>
  <c r="M85" i="25"/>
  <c r="M86" i="25" s="1"/>
  <c r="K86" i="25"/>
  <c r="L86" i="25"/>
  <c r="A8" i="35"/>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7" i="35"/>
  <c r="A571" i="25"/>
  <c r="A572" i="25" s="1"/>
  <c r="A573" i="25" s="1"/>
  <c r="A574" i="25" s="1"/>
  <c r="A575" i="25" s="1"/>
  <c r="A576" i="25" s="1"/>
  <c r="A577" i="25" s="1"/>
  <c r="A578" i="25" s="1"/>
  <c r="A579" i="25" s="1"/>
  <c r="A580" i="25" s="1"/>
  <c r="A581" i="25" s="1"/>
  <c r="A582" i="25" s="1"/>
  <c r="A583" i="25" s="1"/>
  <c r="A584" i="25" s="1"/>
  <c r="A585" i="25" s="1"/>
  <c r="A586" i="25" s="1"/>
  <c r="A587" i="25" s="1"/>
  <c r="A588" i="25" s="1"/>
  <c r="A589" i="25" s="1"/>
  <c r="A590" i="25" s="1"/>
  <c r="A591" i="25" s="1"/>
  <c r="A592" i="25" s="1"/>
  <c r="A593" i="25" s="1"/>
  <c r="A594" i="25" s="1"/>
  <c r="A595" i="25" s="1"/>
  <c r="A596" i="25" s="1"/>
  <c r="A597" i="25" s="1"/>
  <c r="A598" i="25" s="1"/>
  <c r="A599" i="25" s="1"/>
  <c r="A600" i="25" s="1"/>
  <c r="A601" i="25" s="1"/>
  <c r="A602" i="25" s="1"/>
  <c r="A603" i="25" s="1"/>
  <c r="A604" i="25" s="1"/>
  <c r="A605" i="25" s="1"/>
  <c r="A606" i="25" s="1"/>
  <c r="A607" i="25" s="1"/>
  <c r="A608" i="25" s="1"/>
  <c r="A609" i="25" s="1"/>
  <c r="A610" i="25" s="1"/>
  <c r="A611" i="25" s="1"/>
  <c r="A612" i="25" s="1"/>
  <c r="A613" i="25" s="1"/>
  <c r="A614" i="25" s="1"/>
  <c r="A615" i="25" s="1"/>
  <c r="A616" i="25" s="1"/>
  <c r="A617" i="25" s="1"/>
  <c r="I25" i="34"/>
  <c r="I563" i="25"/>
  <c r="E63" i="33"/>
  <c r="K511" i="25"/>
  <c r="L511" i="25"/>
  <c r="M511" i="25"/>
  <c r="N511" i="25"/>
  <c r="O511" i="25"/>
  <c r="P511" i="25"/>
  <c r="Q511" i="25"/>
  <c r="J511" i="25"/>
  <c r="A120" i="30"/>
  <c r="A121" i="30" s="1"/>
  <c r="N9" i="38" l="1"/>
  <c r="M9" i="38"/>
  <c r="M10" i="38" s="1"/>
  <c r="L9" i="38"/>
  <c r="K9" i="38"/>
  <c r="J9" i="38"/>
  <c r="I9" i="38"/>
  <c r="N18" i="37"/>
  <c r="M18" i="37"/>
  <c r="L18" i="37"/>
  <c r="K18" i="37"/>
  <c r="J18" i="37"/>
  <c r="I18" i="37"/>
  <c r="O15" i="37"/>
  <c r="O11" i="37"/>
  <c r="O10" i="37"/>
  <c r="O9" i="37"/>
  <c r="O8" i="37"/>
  <c r="O7" i="37"/>
  <c r="O6" i="37"/>
  <c r="N19" i="36"/>
  <c r="M19" i="36"/>
  <c r="L19" i="36"/>
  <c r="K19" i="36"/>
  <c r="J19" i="36"/>
  <c r="N10" i="36"/>
  <c r="M10" i="36"/>
  <c r="L10" i="36"/>
  <c r="K10" i="36"/>
  <c r="J10" i="36"/>
  <c r="N54" i="35"/>
  <c r="M54" i="35"/>
  <c r="L54" i="35"/>
  <c r="K54" i="35"/>
  <c r="J54" i="35"/>
  <c r="I54" i="35"/>
  <c r="O15" i="35"/>
  <c r="N25" i="34"/>
  <c r="M25" i="34"/>
  <c r="O25" i="34" s="1"/>
  <c r="L25" i="34"/>
  <c r="K25" i="34"/>
  <c r="J25" i="34"/>
  <c r="O20" i="34"/>
  <c r="O18" i="34"/>
  <c r="O17" i="34"/>
  <c r="O16" i="34"/>
  <c r="O12" i="34"/>
  <c r="O11" i="34"/>
  <c r="O10" i="34"/>
  <c r="O9" i="34"/>
  <c r="O8" i="34"/>
  <c r="O7" i="34"/>
  <c r="O6" i="34"/>
  <c r="O5" i="34"/>
  <c r="O4" i="34"/>
  <c r="D69" i="33"/>
  <c r="I68" i="33"/>
  <c r="H68" i="33"/>
  <c r="G68" i="33"/>
  <c r="F68" i="33"/>
  <c r="E68" i="33"/>
  <c r="I67" i="33"/>
  <c r="H67" i="33"/>
  <c r="G67" i="33"/>
  <c r="F67" i="33"/>
  <c r="E67" i="33"/>
  <c r="I66" i="33"/>
  <c r="H66" i="33"/>
  <c r="G66" i="33"/>
  <c r="F66" i="33"/>
  <c r="E66" i="33"/>
  <c r="E65" i="33"/>
  <c r="D64" i="33"/>
  <c r="I62" i="33"/>
  <c r="H62" i="33"/>
  <c r="G62" i="33"/>
  <c r="F62" i="33"/>
  <c r="E62" i="33"/>
  <c r="I61" i="33"/>
  <c r="H61" i="33"/>
  <c r="G61" i="33"/>
  <c r="F61" i="33"/>
  <c r="E61" i="33"/>
  <c r="I60" i="33"/>
  <c r="H60" i="33"/>
  <c r="G60" i="33"/>
  <c r="F60" i="33"/>
  <c r="E60" i="33"/>
  <c r="D59" i="33"/>
  <c r="I58" i="33"/>
  <c r="H58" i="33"/>
  <c r="G58" i="33"/>
  <c r="F58" i="33"/>
  <c r="E58" i="33"/>
  <c r="I57" i="33"/>
  <c r="H57" i="33"/>
  <c r="G57" i="33"/>
  <c r="F57" i="33"/>
  <c r="E57" i="33"/>
  <c r="I56" i="33"/>
  <c r="H56" i="33"/>
  <c r="G56" i="33"/>
  <c r="F56" i="33"/>
  <c r="E56" i="33"/>
  <c r="I55" i="33"/>
  <c r="H55" i="33"/>
  <c r="G55" i="33"/>
  <c r="F55" i="33"/>
  <c r="E55" i="33"/>
  <c r="D54" i="33"/>
  <c r="I53" i="33"/>
  <c r="H53" i="33"/>
  <c r="G53" i="33"/>
  <c r="F53" i="33"/>
  <c r="E53" i="33"/>
  <c r="I52" i="33"/>
  <c r="H52" i="33"/>
  <c r="G52" i="33"/>
  <c r="F52" i="33"/>
  <c r="E52" i="33"/>
  <c r="I51" i="33"/>
  <c r="H51" i="33"/>
  <c r="G51" i="33"/>
  <c r="F51" i="33"/>
  <c r="E51" i="33"/>
  <c r="I50" i="33"/>
  <c r="H50" i="33"/>
  <c r="G50" i="33"/>
  <c r="F50" i="33"/>
  <c r="E50" i="33"/>
  <c r="D49" i="33"/>
  <c r="I48" i="33"/>
  <c r="H48" i="33"/>
  <c r="G48" i="33"/>
  <c r="F48" i="33"/>
  <c r="E48" i="33"/>
  <c r="I47" i="33"/>
  <c r="H47" i="33"/>
  <c r="G47" i="33"/>
  <c r="F47" i="33"/>
  <c r="E47" i="33"/>
  <c r="I46" i="33"/>
  <c r="H46" i="33"/>
  <c r="G46" i="33"/>
  <c r="F46" i="33"/>
  <c r="E46" i="33"/>
  <c r="I45" i="33"/>
  <c r="H45" i="33"/>
  <c r="G45" i="33"/>
  <c r="F45" i="33"/>
  <c r="E45" i="33"/>
  <c r="D44" i="33"/>
  <c r="I43" i="33"/>
  <c r="H43" i="33"/>
  <c r="G43" i="33"/>
  <c r="F43" i="33"/>
  <c r="E43" i="33"/>
  <c r="I42" i="33"/>
  <c r="H42" i="33"/>
  <c r="G42" i="33"/>
  <c r="F42" i="33"/>
  <c r="E42" i="33"/>
  <c r="I41" i="33"/>
  <c r="H41" i="33"/>
  <c r="G41" i="33"/>
  <c r="F41" i="33"/>
  <c r="E41" i="33"/>
  <c r="I40" i="33"/>
  <c r="H40" i="33"/>
  <c r="G40" i="33"/>
  <c r="F40" i="33"/>
  <c r="E40" i="33"/>
  <c r="D39" i="33"/>
  <c r="I38" i="33"/>
  <c r="H38" i="33"/>
  <c r="G38" i="33"/>
  <c r="F38" i="33"/>
  <c r="E38" i="33"/>
  <c r="I37" i="33"/>
  <c r="H37" i="33"/>
  <c r="G37" i="33"/>
  <c r="F37" i="33"/>
  <c r="E37" i="33"/>
  <c r="I36" i="33"/>
  <c r="H36" i="33"/>
  <c r="G36" i="33"/>
  <c r="F36" i="33"/>
  <c r="E36" i="33"/>
  <c r="I35" i="33"/>
  <c r="H35" i="33"/>
  <c r="G35" i="33"/>
  <c r="F35" i="33"/>
  <c r="E35" i="33"/>
  <c r="D34" i="33"/>
  <c r="I33" i="33"/>
  <c r="H33" i="33"/>
  <c r="G33" i="33"/>
  <c r="F33" i="33"/>
  <c r="E33" i="33"/>
  <c r="I32" i="33"/>
  <c r="H32" i="33"/>
  <c r="G32" i="33"/>
  <c r="F32" i="33"/>
  <c r="E32" i="33"/>
  <c r="I31" i="33"/>
  <c r="H31" i="33"/>
  <c r="G31" i="33"/>
  <c r="F31" i="33"/>
  <c r="E31" i="33"/>
  <c r="I30" i="33"/>
  <c r="H30" i="33"/>
  <c r="G30" i="33"/>
  <c r="F30" i="33"/>
  <c r="E30" i="33"/>
  <c r="D29" i="33"/>
  <c r="I28" i="33"/>
  <c r="H28" i="33"/>
  <c r="G28" i="33"/>
  <c r="F28" i="33"/>
  <c r="E28" i="33"/>
  <c r="I27" i="33"/>
  <c r="H27" i="33"/>
  <c r="G27" i="33"/>
  <c r="F27" i="33"/>
  <c r="E27" i="33"/>
  <c r="I26" i="33"/>
  <c r="H26" i="33"/>
  <c r="G26" i="33"/>
  <c r="F26" i="33"/>
  <c r="E26" i="33"/>
  <c r="I25" i="33"/>
  <c r="H25" i="33"/>
  <c r="G25" i="33"/>
  <c r="F25" i="33"/>
  <c r="E25" i="33"/>
  <c r="D24" i="33"/>
  <c r="I23" i="33"/>
  <c r="H23" i="33"/>
  <c r="G23" i="33"/>
  <c r="F23" i="33"/>
  <c r="E23" i="33"/>
  <c r="I22" i="33"/>
  <c r="H22" i="33"/>
  <c r="G22" i="33"/>
  <c r="F22" i="33"/>
  <c r="E22" i="33"/>
  <c r="I21" i="33"/>
  <c r="H21" i="33"/>
  <c r="G21" i="33"/>
  <c r="F21" i="33"/>
  <c r="E21" i="33"/>
  <c r="I20" i="33"/>
  <c r="H20" i="33"/>
  <c r="G20" i="33"/>
  <c r="F20" i="33"/>
  <c r="E20" i="33"/>
  <c r="D19" i="33"/>
  <c r="I18" i="33"/>
  <c r="H18" i="33"/>
  <c r="G18" i="33"/>
  <c r="F18" i="33"/>
  <c r="E18" i="33"/>
  <c r="I17" i="33"/>
  <c r="H17" i="33"/>
  <c r="G17" i="33"/>
  <c r="F17" i="33"/>
  <c r="E17" i="33"/>
  <c r="I16" i="33"/>
  <c r="H16" i="33"/>
  <c r="G16" i="33"/>
  <c r="F16" i="33"/>
  <c r="E16" i="33"/>
  <c r="I15" i="33"/>
  <c r="H15" i="33"/>
  <c r="G15" i="33"/>
  <c r="F15" i="33"/>
  <c r="E15" i="33"/>
  <c r="D14" i="33"/>
  <c r="F13" i="33"/>
  <c r="I12" i="33"/>
  <c r="H12" i="33"/>
  <c r="G12" i="33"/>
  <c r="F12" i="33"/>
  <c r="E12" i="33"/>
  <c r="I11" i="33"/>
  <c r="H11" i="33"/>
  <c r="G11" i="33"/>
  <c r="F11" i="33"/>
  <c r="E11" i="33"/>
  <c r="I10" i="33"/>
  <c r="H10" i="33"/>
  <c r="G10" i="33"/>
  <c r="F10" i="33"/>
  <c r="E10" i="33"/>
  <c r="D9" i="33"/>
  <c r="F8" i="33"/>
  <c r="I7" i="33"/>
  <c r="H7" i="33"/>
  <c r="G7" i="33"/>
  <c r="F7" i="33"/>
  <c r="E7" i="33"/>
  <c r="I6" i="33"/>
  <c r="H6" i="33"/>
  <c r="G6" i="33"/>
  <c r="F6" i="33"/>
  <c r="E6" i="33"/>
  <c r="I5" i="33"/>
  <c r="H5" i="33"/>
  <c r="G5" i="33"/>
  <c r="F5" i="33"/>
  <c r="E5" i="33"/>
  <c r="A14" i="32"/>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N17" i="31"/>
  <c r="M17" i="31"/>
  <c r="L17" i="31"/>
  <c r="K17" i="31"/>
  <c r="J17" i="31"/>
  <c r="I17" i="31"/>
  <c r="N16" i="31"/>
  <c r="M16" i="31"/>
  <c r="L16" i="31"/>
  <c r="K16" i="31"/>
  <c r="J16" i="31"/>
  <c r="I16" i="31"/>
  <c r="N15" i="31"/>
  <c r="M15" i="31"/>
  <c r="L15" i="31"/>
  <c r="K15" i="31"/>
  <c r="J15" i="31"/>
  <c r="I15" i="31"/>
  <c r="N14" i="31"/>
  <c r="M14" i="31"/>
  <c r="L14" i="31"/>
  <c r="K14" i="31"/>
  <c r="J14" i="31"/>
  <c r="I14" i="31"/>
  <c r="N13" i="31"/>
  <c r="M13" i="31"/>
  <c r="L13" i="31"/>
  <c r="K13" i="31"/>
  <c r="J13" i="31"/>
  <c r="I13" i="31"/>
  <c r="N12" i="31"/>
  <c r="M12" i="31"/>
  <c r="L12" i="31"/>
  <c r="K12" i="31"/>
  <c r="J12" i="31"/>
  <c r="I12" i="31"/>
  <c r="N11" i="31"/>
  <c r="M11" i="31"/>
  <c r="L11" i="31"/>
  <c r="K11" i="31"/>
  <c r="J11" i="31"/>
  <c r="I11" i="31"/>
  <c r="N10" i="31"/>
  <c r="M10" i="31"/>
  <c r="L10" i="31"/>
  <c r="K10" i="31"/>
  <c r="J10" i="31"/>
  <c r="I10" i="31"/>
  <c r="N9" i="31"/>
  <c r="M9" i="31"/>
  <c r="L9" i="31"/>
  <c r="K9" i="31"/>
  <c r="J9" i="31"/>
  <c r="I9" i="31"/>
  <c r="N8" i="31"/>
  <c r="M8" i="31"/>
  <c r="L8" i="31"/>
  <c r="K8" i="31"/>
  <c r="J8" i="31"/>
  <c r="I8" i="31"/>
  <c r="N7" i="31"/>
  <c r="M7" i="31"/>
  <c r="L7" i="31"/>
  <c r="K7" i="31"/>
  <c r="J7" i="31"/>
  <c r="I7" i="31"/>
  <c r="N6" i="31"/>
  <c r="M6" i="31"/>
  <c r="L6" i="31"/>
  <c r="K6" i="31"/>
  <c r="J6" i="31"/>
  <c r="I6" i="31"/>
  <c r="N5" i="31"/>
  <c r="N18" i="31" s="1"/>
  <c r="M5" i="31"/>
  <c r="M18" i="31" s="1"/>
  <c r="L5" i="31"/>
  <c r="L18" i="31" s="1"/>
  <c r="K5" i="31"/>
  <c r="J5" i="31"/>
  <c r="I5" i="31"/>
  <c r="A4" i="30"/>
  <c r="A5" i="30" s="1"/>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K18" i="31" l="1"/>
  <c r="K19" i="31" s="1"/>
  <c r="M56" i="35"/>
  <c r="I18" i="31"/>
  <c r="J18" i="31"/>
  <c r="A48" i="30"/>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K27" i="34"/>
  <c r="F69" i="33"/>
  <c r="H69" i="33"/>
  <c r="L10" i="38"/>
  <c r="L19" i="37"/>
  <c r="O18" i="37"/>
  <c r="M19" i="37"/>
  <c r="K12" i="36"/>
  <c r="L12" i="36"/>
  <c r="O54" i="35"/>
  <c r="L56" i="35"/>
  <c r="K56" i="35"/>
  <c r="L27" i="34"/>
  <c r="M27" i="34"/>
  <c r="D70" i="33"/>
  <c r="E69" i="33"/>
  <c r="G69" i="33"/>
  <c r="I69" i="33"/>
  <c r="E64" i="33"/>
  <c r="G64" i="33"/>
  <c r="F64" i="33"/>
  <c r="H64" i="33"/>
  <c r="I64" i="33"/>
  <c r="F59" i="33"/>
  <c r="H59" i="33"/>
  <c r="E59" i="33"/>
  <c r="G59" i="33"/>
  <c r="I59" i="33"/>
  <c r="A130" i="32"/>
  <c r="A131" i="32" s="1"/>
  <c r="A132" i="32" s="1"/>
  <c r="A133" i="32" s="1"/>
  <c r="A134" i="32" s="1"/>
  <c r="A135" i="32" s="1"/>
  <c r="A136" i="32" s="1"/>
  <c r="A137" i="32" s="1"/>
  <c r="A138" i="32" s="1"/>
  <c r="A139" i="32" s="1"/>
  <c r="A140" i="32" s="1"/>
  <c r="A141" i="32" s="1"/>
  <c r="F49" i="33"/>
  <c r="F54" i="33"/>
  <c r="H54" i="33"/>
  <c r="E54" i="33"/>
  <c r="G54" i="33"/>
  <c r="I54" i="33"/>
  <c r="E49" i="33"/>
  <c r="G49" i="33"/>
  <c r="I49" i="33"/>
  <c r="H49" i="33"/>
  <c r="E44" i="33"/>
  <c r="G44" i="33"/>
  <c r="I44" i="33"/>
  <c r="F44" i="33"/>
  <c r="H44" i="33"/>
  <c r="E39" i="33"/>
  <c r="G39" i="33"/>
  <c r="I39" i="33"/>
  <c r="F39" i="33"/>
  <c r="H39" i="33"/>
  <c r="F34" i="33"/>
  <c r="H34" i="33"/>
  <c r="E34" i="33"/>
  <c r="G34" i="33"/>
  <c r="I34" i="33"/>
  <c r="E24" i="33"/>
  <c r="G29" i="33"/>
  <c r="I29" i="33"/>
  <c r="F29" i="33"/>
  <c r="H29" i="33"/>
  <c r="E29" i="33"/>
  <c r="G24" i="33"/>
  <c r="F24" i="33"/>
  <c r="H24" i="33"/>
  <c r="I24" i="33"/>
  <c r="E19" i="33"/>
  <c r="G19" i="33"/>
  <c r="I19" i="33"/>
  <c r="F19" i="33"/>
  <c r="H19" i="33"/>
  <c r="I14" i="33"/>
  <c r="F14" i="33"/>
  <c r="F9" i="33"/>
  <c r="H9" i="33"/>
  <c r="E9" i="33"/>
  <c r="G9" i="33"/>
  <c r="I9" i="33"/>
  <c r="L19" i="31"/>
  <c r="M19" i="31"/>
  <c r="N19" i="31"/>
  <c r="K497" i="25"/>
  <c r="L497" i="25"/>
  <c r="M497" i="25"/>
  <c r="N497" i="25"/>
  <c r="J497" i="25"/>
  <c r="I498" i="25"/>
  <c r="I453" i="25"/>
  <c r="K452" i="25"/>
  <c r="L452" i="25"/>
  <c r="M452" i="25"/>
  <c r="N452" i="25"/>
  <c r="J452" i="25"/>
  <c r="C42" i="26"/>
  <c r="D42" i="26"/>
  <c r="E42" i="26"/>
  <c r="Q245" i="25"/>
  <c r="N53" i="25"/>
  <c r="I53" i="25"/>
  <c r="A7" i="25"/>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K484" i="25"/>
  <c r="L484" i="25"/>
  <c r="M484" i="25"/>
  <c r="N484" i="25"/>
  <c r="J484" i="25"/>
  <c r="I485" i="25"/>
  <c r="K398" i="25"/>
  <c r="L398" i="25"/>
  <c r="M398" i="25"/>
  <c r="N398" i="25"/>
  <c r="J398" i="25"/>
  <c r="I399" i="25"/>
  <c r="I381" i="25"/>
  <c r="K380" i="25"/>
  <c r="L380" i="25"/>
  <c r="M380" i="25"/>
  <c r="N380" i="25"/>
  <c r="J380" i="25"/>
  <c r="K378" i="25"/>
  <c r="L378" i="25"/>
  <c r="M378" i="25"/>
  <c r="N378" i="25"/>
  <c r="J378" i="25"/>
  <c r="K354" i="25"/>
  <c r="K329" i="25"/>
  <c r="J563" i="25"/>
  <c r="A142" i="32" l="1"/>
  <c r="A143" i="32" s="1"/>
  <c r="A144" i="32" s="1"/>
  <c r="A145" i="32" s="1"/>
  <c r="A146" i="32" s="1"/>
  <c r="A147" i="32" s="1"/>
  <c r="A148" i="32" s="1"/>
  <c r="A149" i="32" s="1"/>
  <c r="A150" i="32" s="1"/>
  <c r="A151" i="32" s="1"/>
  <c r="A152" i="32" s="1"/>
  <c r="A153" i="32" s="1"/>
  <c r="A154" i="32" s="1"/>
  <c r="A155" i="32" s="1"/>
  <c r="A156" i="32" s="1"/>
  <c r="A157" i="32" s="1"/>
  <c r="A158" i="32" s="1"/>
  <c r="A159" i="32" s="1"/>
  <c r="A78" i="30"/>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50" i="25"/>
  <c r="A51" i="25"/>
  <c r="H70" i="33"/>
  <c r="F70" i="33"/>
  <c r="I70" i="33"/>
  <c r="E70" i="33"/>
  <c r="G70" i="33"/>
  <c r="K427" i="25"/>
  <c r="L427" i="25"/>
  <c r="M427" i="25"/>
  <c r="N427" i="25"/>
  <c r="J427" i="25"/>
  <c r="I428" i="25"/>
  <c r="K376" i="25"/>
  <c r="L376" i="25"/>
  <c r="M376" i="25"/>
  <c r="N376" i="25"/>
  <c r="J376" i="25"/>
  <c r="A113" i="30" l="1"/>
  <c r="A114" i="30" s="1"/>
  <c r="A115" i="30" s="1"/>
  <c r="A116" i="30" s="1"/>
  <c r="A117" i="30" s="1"/>
  <c r="A118" i="30" s="1"/>
  <c r="A119"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52" i="25"/>
  <c r="A55" i="25" s="1"/>
  <c r="E41" i="26"/>
  <c r="D41" i="26"/>
  <c r="C41" i="26"/>
  <c r="I533" i="25"/>
  <c r="K532" i="25"/>
  <c r="L532" i="25"/>
  <c r="M532" i="25"/>
  <c r="N532" i="25"/>
  <c r="J532" i="25"/>
  <c r="I512" i="25"/>
  <c r="O497" i="25"/>
  <c r="I471" i="25"/>
  <c r="K470" i="25"/>
  <c r="L470" i="25"/>
  <c r="M470" i="25"/>
  <c r="N470" i="25"/>
  <c r="J470" i="25"/>
  <c r="O452" i="25"/>
  <c r="K433" i="25"/>
  <c r="L433" i="25"/>
  <c r="M433" i="25"/>
  <c r="N433" i="25"/>
  <c r="J433" i="25"/>
  <c r="A168" i="30" l="1"/>
  <c r="A169" i="30" s="1"/>
  <c r="A170" i="30" s="1"/>
  <c r="A171" i="30" s="1"/>
  <c r="A172" i="30" s="1"/>
  <c r="A173" i="30" s="1"/>
  <c r="A174" i="30" s="1"/>
  <c r="A175" i="30" s="1"/>
  <c r="A176" i="30" s="1"/>
  <c r="A177" i="30" s="1"/>
  <c r="A178" i="30" s="1"/>
  <c r="I417" i="25"/>
  <c r="K416" i="25"/>
  <c r="L416" i="25"/>
  <c r="M416" i="25"/>
  <c r="N416" i="25"/>
  <c r="J416" i="25"/>
  <c r="I369" i="25"/>
  <c r="K368" i="25"/>
  <c r="L368" i="25"/>
  <c r="M368" i="25"/>
  <c r="N368" i="25"/>
  <c r="J368" i="25"/>
  <c r="I355" i="25"/>
  <c r="A323" i="25"/>
  <c r="A179" i="30" l="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325" i="25"/>
  <c r="A327" i="25" s="1"/>
  <c r="A328" i="25" s="1"/>
  <c r="I330" i="25"/>
  <c r="A331" i="25"/>
  <c r="I301" i="25" l="1"/>
  <c r="I273" i="25"/>
  <c r="N273" i="25"/>
  <c r="M273" i="25"/>
  <c r="L273" i="25"/>
  <c r="K273" i="25"/>
  <c r="J273" i="25"/>
  <c r="O166" i="25"/>
  <c r="Q67" i="25"/>
  <c r="Q34" i="25"/>
  <c r="I618" i="25" l="1"/>
  <c r="P534" i="25" l="1"/>
  <c r="Q350" i="25"/>
  <c r="Q349" i="25"/>
  <c r="Q325" i="25"/>
  <c r="Q481" i="25"/>
  <c r="Q467" i="25"/>
  <c r="Q507" i="25"/>
  <c r="Q424" i="25"/>
  <c r="Q493" i="25"/>
  <c r="Q529" i="25"/>
  <c r="Q413" i="25"/>
  <c r="Q377" i="25"/>
  <c r="Q365" i="25"/>
  <c r="Q395" i="25"/>
  <c r="Q188" i="25"/>
  <c r="Q189" i="25"/>
  <c r="Q190" i="25"/>
  <c r="Q187" i="25"/>
  <c r="Q193" i="25"/>
  <c r="Q448" i="25" l="1"/>
  <c r="Q447" i="25"/>
  <c r="Q534" i="25" l="1"/>
  <c r="P301" i="25"/>
  <c r="Q301" i="25" s="1"/>
  <c r="Q289" i="25"/>
  <c r="P286" i="25"/>
  <c r="Q277" i="25"/>
  <c r="Q275" i="25"/>
  <c r="P273" i="25"/>
  <c r="Q270" i="25"/>
  <c r="Q269" i="25"/>
  <c r="Q268" i="25"/>
  <c r="Q267" i="25"/>
  <c r="Q263" i="25"/>
  <c r="P261" i="25"/>
  <c r="Q258" i="25"/>
  <c r="Q259" i="25"/>
  <c r="Q260" i="25"/>
  <c r="Q257" i="25"/>
  <c r="P251" i="25"/>
  <c r="Q232" i="25"/>
  <c r="Q233" i="25"/>
  <c r="Q234" i="25"/>
  <c r="Q235" i="25"/>
  <c r="Q236" i="25"/>
  <c r="Q237" i="25"/>
  <c r="Q238" i="25"/>
  <c r="Q239" i="25"/>
  <c r="Q240" i="25"/>
  <c r="Q241" i="25"/>
  <c r="Q242" i="25"/>
  <c r="Q243" i="25"/>
  <c r="Q244" i="25"/>
  <c r="Q231" i="25"/>
  <c r="Q215" i="25"/>
  <c r="Q216" i="25"/>
  <c r="Q217" i="25"/>
  <c r="Q218" i="25"/>
  <c r="Q214" i="25"/>
  <c r="P206" i="25"/>
  <c r="P229" i="25" s="1"/>
  <c r="Q212" i="25"/>
  <c r="Q211" i="25"/>
  <c r="Q210" i="25"/>
  <c r="Q191" i="25"/>
  <c r="Q192" i="25"/>
  <c r="P200" i="25"/>
  <c r="P183" i="25"/>
  <c r="Q165" i="25"/>
  <c r="Q155" i="25"/>
  <c r="Q152" i="25"/>
  <c r="Q147" i="25"/>
  <c r="Q146" i="25"/>
  <c r="Q145" i="25"/>
  <c r="Q144" i="25"/>
  <c r="Q137" i="25"/>
  <c r="P122" i="25"/>
  <c r="Q100" i="25"/>
  <c r="Q122" i="25" s="1"/>
  <c r="P85" i="25"/>
  <c r="Q66" i="25"/>
  <c r="Q64" i="25"/>
  <c r="Q65" i="25"/>
  <c r="Q60" i="25"/>
  <c r="Q61" i="25"/>
  <c r="Q62" i="25"/>
  <c r="Q63" i="25"/>
  <c r="Q56" i="25"/>
  <c r="Q57" i="25"/>
  <c r="Q58" i="25"/>
  <c r="Q59" i="25"/>
  <c r="Q55" i="25"/>
  <c r="Q10" i="25"/>
  <c r="Q11" i="25"/>
  <c r="Q12" i="25"/>
  <c r="Q13" i="25"/>
  <c r="Q18" i="25"/>
  <c r="Q9" i="25"/>
  <c r="Q8" i="25"/>
  <c r="P53" i="25"/>
  <c r="Q53" i="25" s="1"/>
  <c r="Q261" i="25" l="1"/>
  <c r="Q85" i="25"/>
  <c r="Q251" i="25"/>
  <c r="Q286" i="25"/>
  <c r="Q183" i="25"/>
  <c r="Q273" i="25"/>
  <c r="Q200" i="25"/>
  <c r="P302" i="25"/>
  <c r="Q206" i="25"/>
  <c r="Q229" i="25" s="1"/>
  <c r="Q302" i="25" l="1"/>
  <c r="O644" i="25" l="1"/>
  <c r="O645" i="25"/>
  <c r="O646" i="25"/>
  <c r="O647" i="25"/>
  <c r="O648" i="25"/>
  <c r="O652" i="25"/>
  <c r="O643" i="25"/>
  <c r="O579" i="25"/>
  <c r="O543" i="25"/>
  <c r="O544" i="25"/>
  <c r="O545" i="25"/>
  <c r="O546" i="25"/>
  <c r="O547" i="25"/>
  <c r="O548" i="25"/>
  <c r="O549" i="25"/>
  <c r="O550" i="25"/>
  <c r="O554" i="25"/>
  <c r="O555" i="25"/>
  <c r="O556" i="25"/>
  <c r="O558" i="25"/>
  <c r="O542" i="25"/>
  <c r="O344" i="25"/>
  <c r="O349" i="25"/>
  <c r="O350" i="25"/>
  <c r="O365" i="25"/>
  <c r="O377" i="25"/>
  <c r="O389" i="25"/>
  <c r="O395" i="25"/>
  <c r="O408" i="25"/>
  <c r="O409" i="25"/>
  <c r="O413" i="25"/>
  <c r="O421" i="25"/>
  <c r="O424" i="25"/>
  <c r="O447" i="25"/>
  <c r="O448" i="25"/>
  <c r="O467" i="25"/>
  <c r="O481" i="25"/>
  <c r="O491" i="25"/>
  <c r="O493" i="25"/>
  <c r="O499" i="25"/>
  <c r="O500" i="25"/>
  <c r="O503" i="25"/>
  <c r="O504" i="25"/>
  <c r="O505" i="25"/>
  <c r="O529" i="25"/>
  <c r="O322" i="25"/>
  <c r="O325" i="25"/>
  <c r="O321" i="25"/>
  <c r="O291" i="25"/>
  <c r="O292" i="25"/>
  <c r="O289" i="25"/>
  <c r="O280" i="25"/>
  <c r="O281" i="25"/>
  <c r="O284" i="25"/>
  <c r="O285" i="25"/>
  <c r="O277" i="25"/>
  <c r="O267" i="25"/>
  <c r="O269" i="25"/>
  <c r="O270" i="25"/>
  <c r="O264" i="25"/>
  <c r="O26" i="25"/>
  <c r="O232" i="25"/>
  <c r="O233" i="25"/>
  <c r="O241" i="25"/>
  <c r="O231" i="25"/>
  <c r="O214" i="25"/>
  <c r="O191" i="25"/>
  <c r="O186" i="25"/>
  <c r="O145" i="25"/>
  <c r="O146" i="25"/>
  <c r="O147" i="25"/>
  <c r="O148" i="25"/>
  <c r="O149" i="25"/>
  <c r="O150" i="25"/>
  <c r="O151" i="25"/>
  <c r="O153" i="25"/>
  <c r="O154" i="25"/>
  <c r="O156" i="25"/>
  <c r="O157" i="25"/>
  <c r="O160" i="25"/>
  <c r="O161" i="25"/>
  <c r="O163" i="25"/>
  <c r="O164" i="25"/>
  <c r="O141" i="25"/>
  <c r="O134" i="25"/>
  <c r="O135" i="25"/>
  <c r="O133" i="25"/>
  <c r="O127" i="25"/>
  <c r="O128" i="25"/>
  <c r="O126" i="25"/>
  <c r="O92" i="25"/>
  <c r="O93" i="25"/>
  <c r="O94" i="25"/>
  <c r="O95" i="25"/>
  <c r="O96" i="25"/>
  <c r="O97" i="25"/>
  <c r="O98" i="25"/>
  <c r="O99" i="25"/>
  <c r="O100" i="25"/>
  <c r="O101" i="25"/>
  <c r="O91" i="25"/>
  <c r="O59" i="25"/>
  <c r="O60" i="25"/>
  <c r="O61" i="25"/>
  <c r="O63" i="25"/>
  <c r="O64" i="25"/>
  <c r="O66" i="25"/>
  <c r="O57" i="25"/>
  <c r="O9" i="25"/>
  <c r="O10" i="25"/>
  <c r="O11" i="25"/>
  <c r="O12" i="25"/>
  <c r="O13" i="25"/>
  <c r="O14" i="25"/>
  <c r="O20" i="25"/>
  <c r="O22" i="25"/>
  <c r="O23" i="25"/>
  <c r="O24" i="25"/>
  <c r="O25" i="25"/>
  <c r="O27" i="25"/>
  <c r="O28" i="25"/>
  <c r="O29" i="25"/>
  <c r="O32" i="25"/>
  <c r="E40" i="26" l="1"/>
  <c r="D40" i="26"/>
  <c r="C40" i="26"/>
  <c r="N351" i="25" l="1"/>
  <c r="M326" i="25"/>
  <c r="L326" i="25"/>
  <c r="N508" i="25" l="1"/>
  <c r="M508" i="25"/>
  <c r="L508" i="25"/>
  <c r="J508" i="25"/>
  <c r="K508" i="25"/>
  <c r="I655" i="25" l="1"/>
  <c r="I664" i="25"/>
  <c r="N530" i="25" l="1"/>
  <c r="N528" i="25"/>
  <c r="N494" i="25"/>
  <c r="N489" i="25"/>
  <c r="N482" i="25"/>
  <c r="N480" i="25"/>
  <c r="N468" i="25"/>
  <c r="N466" i="25"/>
  <c r="N458" i="25"/>
  <c r="N449" i="25"/>
  <c r="N446" i="25"/>
  <c r="N425" i="25"/>
  <c r="N423" i="25"/>
  <c r="N420" i="25"/>
  <c r="N414" i="25"/>
  <c r="N412" i="25"/>
  <c r="N405" i="25"/>
  <c r="N396" i="25"/>
  <c r="N394" i="25"/>
  <c r="N390" i="25"/>
  <c r="N374" i="25"/>
  <c r="N381" i="25" s="1"/>
  <c r="N366" i="25"/>
  <c r="N364" i="25"/>
  <c r="N359" i="25"/>
  <c r="N348" i="25"/>
  <c r="N340" i="25"/>
  <c r="N326" i="25"/>
  <c r="N315" i="25"/>
  <c r="N324" i="25"/>
  <c r="N369" i="25" l="1"/>
  <c r="N417" i="25"/>
  <c r="N471" i="25"/>
  <c r="O326" i="25"/>
  <c r="N330" i="25"/>
  <c r="N428" i="25"/>
  <c r="N453" i="25"/>
  <c r="N533" i="25"/>
  <c r="N399" i="25"/>
  <c r="C23" i="26"/>
  <c r="N664" i="25"/>
  <c r="M664" i="25"/>
  <c r="L664" i="25"/>
  <c r="K664" i="25"/>
  <c r="J664" i="25"/>
  <c r="N355" i="25"/>
  <c r="M665" i="25" l="1"/>
  <c r="E23" i="26"/>
  <c r="L665" i="25"/>
  <c r="D23" i="26"/>
  <c r="F23" i="26"/>
  <c r="A56" i="25" l="1"/>
  <c r="A57" i="25" s="1"/>
  <c r="A58" i="25" s="1"/>
  <c r="A59" i="25" s="1"/>
  <c r="A60" i="25" s="1"/>
  <c r="A61" i="25" s="1"/>
  <c r="A62" i="25" s="1"/>
  <c r="A63" i="25" s="1"/>
  <c r="A64" i="25" s="1"/>
  <c r="A65" i="25" s="1"/>
  <c r="A66" i="25" s="1"/>
  <c r="A67" i="25" s="1"/>
  <c r="A68" i="25" s="1"/>
  <c r="A69" i="25" s="1"/>
  <c r="A70" i="25" s="1"/>
  <c r="A71" i="25" s="1"/>
  <c r="A72" i="25" s="1"/>
  <c r="A73" i="25" s="1"/>
  <c r="A74" i="25" s="1"/>
  <c r="A75" i="25" s="1"/>
  <c r="A76" i="25" l="1"/>
  <c r="A77" i="25" s="1"/>
  <c r="A78" i="25" s="1"/>
  <c r="A79" i="25" s="1"/>
  <c r="A80" i="25" s="1"/>
  <c r="A81" i="25" s="1"/>
  <c r="A82" i="25" s="1"/>
  <c r="N637" i="25"/>
  <c r="M637" i="25"/>
  <c r="L637" i="25"/>
  <c r="N628" i="25"/>
  <c r="K628" i="25"/>
  <c r="L628" i="25"/>
  <c r="M628" i="25"/>
  <c r="N618" i="25"/>
  <c r="K618" i="25"/>
  <c r="L618" i="25"/>
  <c r="M618" i="25"/>
  <c r="K528" i="25"/>
  <c r="L528" i="25"/>
  <c r="M528" i="25"/>
  <c r="N506" i="25"/>
  <c r="N502" i="25"/>
  <c r="N492" i="25"/>
  <c r="N498" i="25" s="1"/>
  <c r="N475" i="25"/>
  <c r="N485" i="25" s="1"/>
  <c r="L475" i="25"/>
  <c r="M475" i="25"/>
  <c r="N286" i="25"/>
  <c r="N138" i="25"/>
  <c r="K138" i="25"/>
  <c r="L138" i="25"/>
  <c r="M138" i="25"/>
  <c r="N131" i="25"/>
  <c r="M131" i="25"/>
  <c r="N122" i="25"/>
  <c r="A83" i="25" l="1"/>
  <c r="A84" i="25" s="1"/>
  <c r="A87" i="25" s="1"/>
  <c r="N512" i="25"/>
  <c r="N534" i="25" s="1"/>
  <c r="O131" i="25"/>
  <c r="O138" i="25"/>
  <c r="O618" i="25"/>
  <c r="N85" i="25"/>
  <c r="C21" i="26" l="1"/>
  <c r="C20" i="26"/>
  <c r="E8" i="26"/>
  <c r="F8" i="26"/>
  <c r="D8" i="26"/>
  <c r="C8" i="26"/>
  <c r="I534" i="25" l="1"/>
  <c r="J528" i="25"/>
  <c r="J518" i="25"/>
  <c r="K502" i="25"/>
  <c r="L502" i="25"/>
  <c r="M502" i="25"/>
  <c r="J502" i="25"/>
  <c r="K492" i="25"/>
  <c r="L492" i="25"/>
  <c r="M492" i="25"/>
  <c r="J492" i="25"/>
  <c r="K374" i="25"/>
  <c r="K381" i="25" s="1"/>
  <c r="L374" i="25"/>
  <c r="L381" i="25" s="1"/>
  <c r="M374" i="25"/>
  <c r="M381" i="25" s="1"/>
  <c r="J374" i="25"/>
  <c r="J381" i="25" s="1"/>
  <c r="K466" i="25"/>
  <c r="L466" i="25"/>
  <c r="M466" i="25"/>
  <c r="J466" i="25"/>
  <c r="K446" i="25"/>
  <c r="L446" i="25"/>
  <c r="M446" i="25"/>
  <c r="J446" i="25"/>
  <c r="A332" i="25"/>
  <c r="A333" i="25" s="1"/>
  <c r="A334" i="25" s="1"/>
  <c r="A335" i="25" s="1"/>
  <c r="A336" i="25" s="1"/>
  <c r="A88" i="25"/>
  <c r="A89" i="25" s="1"/>
  <c r="A90" i="25" s="1"/>
  <c r="A91" i="25" s="1"/>
  <c r="A92" i="25" s="1"/>
  <c r="K315" i="25"/>
  <c r="L315" i="25"/>
  <c r="M315" i="25"/>
  <c r="J315" i="25"/>
  <c r="A337" i="25" l="1"/>
  <c r="A338" i="25" s="1"/>
  <c r="A339" i="25" s="1"/>
  <c r="A341" i="25" s="1"/>
  <c r="A342" i="25" s="1"/>
  <c r="A343" i="25" s="1"/>
  <c r="A344" i="25" s="1"/>
  <c r="A345" i="25" s="1"/>
  <c r="O381" i="25"/>
  <c r="O502" i="25"/>
  <c r="O492" i="25"/>
  <c r="A93" i="25"/>
  <c r="A346" i="25" l="1"/>
  <c r="A347" i="25" s="1"/>
  <c r="A349" i="25" s="1"/>
  <c r="A350" i="25" s="1"/>
  <c r="A352" i="25" s="1"/>
  <c r="A353" i="25" s="1"/>
  <c r="A356" i="25" s="1"/>
  <c r="A357" i="25" s="1"/>
  <c r="A358" i="25" s="1"/>
  <c r="A360" i="25" s="1"/>
  <c r="A361" i="25" s="1"/>
  <c r="A362" i="25" s="1"/>
  <c r="A363" i="25" s="1"/>
  <c r="A365" i="25" s="1"/>
  <c r="A367" i="25" s="1"/>
  <c r="A371" i="25" s="1"/>
  <c r="A372" i="25" s="1"/>
  <c r="A373" i="25" s="1"/>
  <c r="A375" i="25" s="1"/>
  <c r="A377" i="25" s="1"/>
  <c r="A379" i="25" s="1"/>
  <c r="A382" i="25" s="1"/>
  <c r="A383" i="25" s="1"/>
  <c r="A384" i="25" s="1"/>
  <c r="A385" i="25" s="1"/>
  <c r="A386" i="25" s="1"/>
  <c r="A387" i="25" s="1"/>
  <c r="A388" i="25" s="1"/>
  <c r="A389" i="25" s="1"/>
  <c r="A391" i="25" s="1"/>
  <c r="A392" i="25" s="1"/>
  <c r="A393" i="25" s="1"/>
  <c r="A395" i="25" s="1"/>
  <c r="A94" i="25"/>
  <c r="A95" i="25" s="1"/>
  <c r="A96" i="25" s="1"/>
  <c r="A97" i="25" s="1"/>
  <c r="A98" i="25" s="1"/>
  <c r="A99" i="25" s="1"/>
  <c r="A100" i="25" s="1"/>
  <c r="A101" i="25" s="1"/>
  <c r="J301" i="25"/>
  <c r="K301" i="25"/>
  <c r="L301" i="25"/>
  <c r="M301" i="25"/>
  <c r="N301" i="25"/>
  <c r="I200" i="25"/>
  <c r="J200" i="25"/>
  <c r="K200" i="25"/>
  <c r="L200" i="25"/>
  <c r="M200" i="25"/>
  <c r="N200" i="25"/>
  <c r="I131" i="25"/>
  <c r="J131" i="25"/>
  <c r="K131" i="25"/>
  <c r="L131" i="25"/>
  <c r="L201" i="25" l="1"/>
  <c r="A397" i="25"/>
  <c r="A400" i="25" s="1"/>
  <c r="A401" i="25" s="1"/>
  <c r="A402" i="25" s="1"/>
  <c r="A403" i="25" s="1"/>
  <c r="A404" i="25" s="1"/>
  <c r="A406" i="25" s="1"/>
  <c r="A407" i="25" s="1"/>
  <c r="A408" i="25" s="1"/>
  <c r="A409" i="25" s="1"/>
  <c r="A410" i="25" s="1"/>
  <c r="A411" i="25" s="1"/>
  <c r="A413" i="25" s="1"/>
  <c r="A415" i="25" s="1"/>
  <c r="A418" i="25" s="1"/>
  <c r="A419" i="25" s="1"/>
  <c r="A421" i="25" s="1"/>
  <c r="A422" i="25" s="1"/>
  <c r="A424" i="25" s="1"/>
  <c r="A426" i="25" s="1"/>
  <c r="A429" i="25" s="1"/>
  <c r="A430" i="25" s="1"/>
  <c r="A431" i="25" s="1"/>
  <c r="A432" i="25" s="1"/>
  <c r="A434" i="25" s="1"/>
  <c r="A435" i="25" s="1"/>
  <c r="A436" i="25" s="1"/>
  <c r="A437" i="25" s="1"/>
  <c r="A438" i="25" s="1"/>
  <c r="A439" i="25" s="1"/>
  <c r="A440" i="25" s="1"/>
  <c r="A441" i="25" s="1"/>
  <c r="A442" i="25" s="1"/>
  <c r="A443" i="25" s="1"/>
  <c r="A444" i="25" s="1"/>
  <c r="A445" i="25" s="1"/>
  <c r="A447" i="25" s="1"/>
  <c r="A448" i="25" s="1"/>
  <c r="A450" i="25" s="1"/>
  <c r="A102" i="25"/>
  <c r="A103" i="25" s="1"/>
  <c r="A104" i="25" s="1"/>
  <c r="A105" i="25" s="1"/>
  <c r="A106" i="25" s="1"/>
  <c r="A107" i="25" s="1"/>
  <c r="A108" i="25" s="1"/>
  <c r="A109" i="25" s="1"/>
  <c r="M201" i="25"/>
  <c r="K201" i="25"/>
  <c r="O301" i="25"/>
  <c r="N201" i="25"/>
  <c r="O200" i="25"/>
  <c r="N655" i="25"/>
  <c r="M655" i="25"/>
  <c r="A451" i="25" l="1"/>
  <c r="A454" i="25" s="1"/>
  <c r="A455" i="25" s="1"/>
  <c r="A456" i="25" s="1"/>
  <c r="A457" i="25" s="1"/>
  <c r="A459" i="25" s="1"/>
  <c r="A460" i="25" s="1"/>
  <c r="A461" i="25" s="1"/>
  <c r="A462" i="25" s="1"/>
  <c r="A463" i="25" s="1"/>
  <c r="A464" i="25" s="1"/>
  <c r="A465" i="25" s="1"/>
  <c r="A467" i="25" s="1"/>
  <c r="A469" i="25" s="1"/>
  <c r="A472" i="25" s="1"/>
  <c r="A473" i="25" s="1"/>
  <c r="A474" i="25" s="1"/>
  <c r="A476" i="25" s="1"/>
  <c r="A477" i="25" s="1"/>
  <c r="A478" i="25" s="1"/>
  <c r="A479" i="25" s="1"/>
  <c r="A481" i="25" s="1"/>
  <c r="A110" i="25"/>
  <c r="A111" i="25" s="1"/>
  <c r="A112" i="25" s="1"/>
  <c r="A113" i="25" s="1"/>
  <c r="A114" i="25" s="1"/>
  <c r="A115" i="25" s="1"/>
  <c r="A116" i="25" s="1"/>
  <c r="A117" i="25" s="1"/>
  <c r="A118" i="25" s="1"/>
  <c r="A119" i="25" s="1"/>
  <c r="O655" i="25"/>
  <c r="A120" i="25" l="1"/>
  <c r="A121" i="25" s="1"/>
  <c r="A124" i="25" s="1"/>
  <c r="A125" i="25" s="1"/>
  <c r="A126" i="25" s="1"/>
  <c r="A127" i="25" s="1"/>
  <c r="A128" i="25" s="1"/>
  <c r="A483" i="25"/>
  <c r="A486" i="25" s="1"/>
  <c r="A487" i="25" s="1"/>
  <c r="A488" i="25" s="1"/>
  <c r="A490" i="25" s="1"/>
  <c r="A491" i="25" s="1"/>
  <c r="A493" i="25" s="1"/>
  <c r="A495" i="25" s="1"/>
  <c r="O273" i="25"/>
  <c r="L390" i="25"/>
  <c r="K390" i="25"/>
  <c r="J390" i="25"/>
  <c r="M348" i="25"/>
  <c r="O348" i="25" s="1"/>
  <c r="L348" i="25"/>
  <c r="K348" i="25"/>
  <c r="K326" i="25"/>
  <c r="J326" i="25"/>
  <c r="M324" i="25"/>
  <c r="L324" i="25"/>
  <c r="L330" i="25" s="1"/>
  <c r="K324" i="25"/>
  <c r="J324" i="25"/>
  <c r="M340" i="25"/>
  <c r="L340" i="25"/>
  <c r="K340" i="25"/>
  <c r="J340" i="25"/>
  <c r="J348" i="25"/>
  <c r="M351" i="25"/>
  <c r="L351" i="25"/>
  <c r="K351" i="25"/>
  <c r="J351" i="25"/>
  <c r="M359" i="25"/>
  <c r="L359" i="25"/>
  <c r="K359" i="25"/>
  <c r="J359" i="25"/>
  <c r="M364" i="25"/>
  <c r="L364" i="25"/>
  <c r="K364" i="25"/>
  <c r="J364" i="25"/>
  <c r="M366" i="25"/>
  <c r="L366" i="25"/>
  <c r="L369" i="25" s="1"/>
  <c r="K366" i="25"/>
  <c r="K369" i="25" s="1"/>
  <c r="J366" i="25"/>
  <c r="J369" i="25" s="1"/>
  <c r="M396" i="25"/>
  <c r="L396" i="25"/>
  <c r="K396" i="25"/>
  <c r="M394" i="25"/>
  <c r="L394" i="25"/>
  <c r="K394" i="25"/>
  <c r="M390" i="25"/>
  <c r="O390" i="25" s="1"/>
  <c r="J396" i="25"/>
  <c r="J394" i="25"/>
  <c r="M414" i="25"/>
  <c r="L414" i="25"/>
  <c r="K414" i="25"/>
  <c r="J414" i="25"/>
  <c r="M412" i="25"/>
  <c r="O412" i="25" s="1"/>
  <c r="L412" i="25"/>
  <c r="K412" i="25"/>
  <c r="J412" i="25"/>
  <c r="M405" i="25"/>
  <c r="L405" i="25"/>
  <c r="K405" i="25"/>
  <c r="J405" i="25"/>
  <c r="M420" i="25"/>
  <c r="L420" i="25"/>
  <c r="M423" i="25"/>
  <c r="O423" i="25" s="1"/>
  <c r="M425" i="25"/>
  <c r="L425" i="25"/>
  <c r="L423" i="25"/>
  <c r="K425" i="25"/>
  <c r="K423" i="25"/>
  <c r="K420" i="25"/>
  <c r="J425" i="25"/>
  <c r="J423" i="25"/>
  <c r="J420" i="25"/>
  <c r="M468" i="25"/>
  <c r="L468" i="25"/>
  <c r="K468" i="25"/>
  <c r="M458" i="25"/>
  <c r="L458" i="25"/>
  <c r="K458" i="25"/>
  <c r="J468" i="25"/>
  <c r="J458" i="25"/>
  <c r="K482" i="25"/>
  <c r="L482" i="25"/>
  <c r="M482" i="25"/>
  <c r="O482" i="25" s="1"/>
  <c r="M480" i="25"/>
  <c r="L480" i="25"/>
  <c r="K480" i="25"/>
  <c r="J482" i="25"/>
  <c r="J480" i="25"/>
  <c r="K475" i="25"/>
  <c r="J475" i="25"/>
  <c r="J485" i="25" s="1"/>
  <c r="M494" i="25"/>
  <c r="L494" i="25"/>
  <c r="K494" i="25"/>
  <c r="M489" i="25"/>
  <c r="L489" i="25"/>
  <c r="K489" i="25"/>
  <c r="J494" i="25"/>
  <c r="J489" i="25"/>
  <c r="M530" i="25"/>
  <c r="M533" i="25" s="1"/>
  <c r="M485" i="25" l="1"/>
  <c r="A129" i="25"/>
  <c r="A130" i="25" s="1"/>
  <c r="A133" i="25" s="1"/>
  <c r="A134" i="25" s="1"/>
  <c r="A135" i="25" s="1"/>
  <c r="A136" i="25" s="1"/>
  <c r="A137"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496" i="25"/>
  <c r="A499" i="25" s="1"/>
  <c r="A500" i="25" s="1"/>
  <c r="A501" i="25" s="1"/>
  <c r="A503" i="25" s="1"/>
  <c r="A504" i="25" s="1"/>
  <c r="A505" i="25" s="1"/>
  <c r="A507" i="25" s="1"/>
  <c r="O366" i="25"/>
  <c r="M369" i="25"/>
  <c r="O369" i="25" s="1"/>
  <c r="K485" i="25"/>
  <c r="L485" i="25"/>
  <c r="J399" i="25"/>
  <c r="J355" i="25"/>
  <c r="L498" i="25"/>
  <c r="L471" i="25"/>
  <c r="J428" i="25"/>
  <c r="O425" i="25"/>
  <c r="M428" i="25"/>
  <c r="J417" i="25"/>
  <c r="L417" i="25"/>
  <c r="J330" i="25"/>
  <c r="K355" i="25"/>
  <c r="J498" i="25"/>
  <c r="K498" i="25"/>
  <c r="O494" i="25"/>
  <c r="M498" i="25"/>
  <c r="O498" i="25" s="1"/>
  <c r="J471" i="25"/>
  <c r="K471" i="25"/>
  <c r="O468" i="25"/>
  <c r="M471" i="25"/>
  <c r="O471" i="25" s="1"/>
  <c r="K428" i="25"/>
  <c r="L428" i="25"/>
  <c r="K417" i="25"/>
  <c r="O324" i="25"/>
  <c r="M330" i="25"/>
  <c r="O330" i="25" s="1"/>
  <c r="K330" i="25"/>
  <c r="L355" i="25"/>
  <c r="O414" i="25"/>
  <c r="M417" i="25"/>
  <c r="O417" i="25" s="1"/>
  <c r="O351" i="25"/>
  <c r="M355" i="25"/>
  <c r="O355" i="25" s="1"/>
  <c r="O533" i="25"/>
  <c r="O530" i="25"/>
  <c r="K399" i="25"/>
  <c r="M399" i="25"/>
  <c r="O399" i="25" s="1"/>
  <c r="O396" i="25"/>
  <c r="L399" i="25"/>
  <c r="O428" i="25"/>
  <c r="O485" i="25"/>
  <c r="A509" i="25" l="1"/>
  <c r="A510" i="25" s="1"/>
  <c r="A513" i="25" s="1"/>
  <c r="A514" i="25" s="1"/>
  <c r="A515" i="25" s="1"/>
  <c r="A516" i="25" s="1"/>
  <c r="A517" i="25" s="1"/>
  <c r="A519" i="25" s="1"/>
  <c r="A520" i="25" s="1"/>
  <c r="A521" i="25" s="1"/>
  <c r="A522" i="25" s="1"/>
  <c r="A523" i="25" s="1"/>
  <c r="A524" i="25" s="1"/>
  <c r="A525" i="25" s="1"/>
  <c r="A526" i="25" s="1"/>
  <c r="A527" i="25" s="1"/>
  <c r="A529" i="25" s="1"/>
  <c r="A531" i="25" s="1"/>
  <c r="A170" i="25"/>
  <c r="A171" i="25" s="1"/>
  <c r="A172" i="25" s="1"/>
  <c r="A173" i="25" s="1"/>
  <c r="M449" i="25"/>
  <c r="M453" i="25" s="1"/>
  <c r="L449" i="25"/>
  <c r="L453" i="25" s="1"/>
  <c r="K449" i="25"/>
  <c r="K453" i="25" s="1"/>
  <c r="J449" i="25"/>
  <c r="J453" i="25" s="1"/>
  <c r="A174" i="25" l="1"/>
  <c r="A175" i="25" s="1"/>
  <c r="A176" i="25" s="1"/>
  <c r="A177" i="25" s="1"/>
  <c r="A178" i="25" s="1"/>
  <c r="A179" i="25" s="1"/>
  <c r="O453" i="25"/>
  <c r="O449" i="25"/>
  <c r="I286" i="25"/>
  <c r="M286" i="25"/>
  <c r="O286" i="25" s="1"/>
  <c r="L286" i="25"/>
  <c r="K286" i="25"/>
  <c r="J286" i="25"/>
  <c r="O53" i="25"/>
  <c r="I122" i="25"/>
  <c r="M122" i="25"/>
  <c r="O122" i="25" s="1"/>
  <c r="L122" i="25"/>
  <c r="K122" i="25"/>
  <c r="J122" i="25"/>
  <c r="O85" i="25"/>
  <c r="I85" i="25"/>
  <c r="A180" i="25" l="1"/>
  <c r="A181" i="25" s="1"/>
  <c r="A182" i="25" s="1"/>
  <c r="A185" i="25" s="1"/>
  <c r="A186" i="25" s="1"/>
  <c r="A187" i="25" s="1"/>
  <c r="A188" i="25" s="1"/>
  <c r="A189" i="25" s="1"/>
  <c r="A190" i="25" s="1"/>
  <c r="A191" i="25" s="1"/>
  <c r="A192" i="25" s="1"/>
  <c r="A193" i="25" s="1"/>
  <c r="K287" i="25"/>
  <c r="M287" i="25"/>
  <c r="L287" i="25"/>
  <c r="K123" i="25"/>
  <c r="M123" i="25"/>
  <c r="L123" i="25"/>
  <c r="A194" i="25" l="1"/>
  <c r="A195" i="25" s="1"/>
  <c r="A196" i="25" s="1"/>
  <c r="A197" i="25" s="1"/>
  <c r="A198" i="25" s="1"/>
  <c r="A199"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3" i="25" s="1"/>
  <c r="A254" i="25" s="1"/>
  <c r="A255" i="25" s="1"/>
  <c r="A256" i="25" s="1"/>
  <c r="A257" i="25" s="1"/>
  <c r="A258" i="25" s="1"/>
  <c r="A259" i="25" s="1"/>
  <c r="A260" i="25" s="1"/>
  <c r="A263" i="25" s="1"/>
  <c r="A264" i="25" s="1"/>
  <c r="A265" i="25" s="1"/>
  <c r="A266" i="25" s="1"/>
  <c r="A267" i="25" s="1"/>
  <c r="A268" i="25" s="1"/>
  <c r="A269" i="25" s="1"/>
  <c r="A270" i="25" s="1"/>
  <c r="A271" i="25" s="1"/>
  <c r="A272" i="25" s="1"/>
  <c r="A275" i="25" s="1"/>
  <c r="A276" i="25" s="1"/>
  <c r="A277" i="25" s="1"/>
  <c r="A278" i="25" s="1"/>
  <c r="A279" i="25" s="1"/>
  <c r="A280" i="25" s="1"/>
  <c r="A281" i="25" s="1"/>
  <c r="A282" i="25" s="1"/>
  <c r="A283" i="25" s="1"/>
  <c r="A284" i="25" s="1"/>
  <c r="A285" i="25" s="1"/>
  <c r="A288" i="25" s="1"/>
  <c r="A289" i="25" s="1"/>
  <c r="A290" i="25" s="1"/>
  <c r="A291" i="25" s="1"/>
  <c r="A292" i="25" s="1"/>
  <c r="A293" i="25" s="1"/>
  <c r="A294" i="25" s="1"/>
  <c r="A295" i="25" s="1"/>
  <c r="A296" i="25" s="1"/>
  <c r="A297" i="25" s="1"/>
  <c r="A298" i="25" s="1"/>
  <c r="A299" i="25" s="1"/>
  <c r="A300" i="25" s="1"/>
  <c r="K637" i="25"/>
  <c r="J637" i="25"/>
  <c r="M639" i="25" s="1"/>
  <c r="J628" i="25" l="1"/>
  <c r="L630" i="25" s="1"/>
  <c r="J618" i="25"/>
  <c r="N563" i="25"/>
  <c r="M563" i="25"/>
  <c r="L563" i="25"/>
  <c r="K563" i="25"/>
  <c r="L620" i="25" l="1"/>
  <c r="M620" i="25"/>
  <c r="K565" i="25"/>
  <c r="O563" i="25"/>
  <c r="M673" i="25"/>
  <c r="D20" i="26"/>
  <c r="M565" i="25"/>
  <c r="K620" i="25"/>
  <c r="E20" i="26" s="1"/>
  <c r="L565" i="25"/>
  <c r="L639" i="25" l="1"/>
  <c r="K630" i="25"/>
  <c r="I261" i="25"/>
  <c r="I251" i="25"/>
  <c r="I229" i="25"/>
  <c r="I183" i="25"/>
  <c r="I138" i="25"/>
  <c r="F20" i="26" l="1"/>
  <c r="I20" i="26" s="1"/>
  <c r="I302" i="25"/>
  <c r="M506" i="25"/>
  <c r="M512" i="25" s="1"/>
  <c r="L506" i="25"/>
  <c r="L512" i="25" s="1"/>
  <c r="K506" i="25"/>
  <c r="K512" i="25" s="1"/>
  <c r="J506" i="25"/>
  <c r="J512" i="25" s="1"/>
  <c r="L530" i="25"/>
  <c r="L533" i="25" s="1"/>
  <c r="K530" i="25"/>
  <c r="K533" i="25" s="1"/>
  <c r="J530" i="25"/>
  <c r="J533" i="25" s="1"/>
  <c r="C19" i="26" l="1"/>
  <c r="C22" i="26" s="1"/>
  <c r="C24" i="26" s="1"/>
  <c r="O506" i="25"/>
  <c r="O512" i="25"/>
  <c r="L534" i="25"/>
  <c r="K534" i="25"/>
  <c r="J534" i="25"/>
  <c r="M534" i="25" l="1"/>
  <c r="O534" i="25" s="1"/>
  <c r="L655" i="25"/>
  <c r="K655" i="25"/>
  <c r="J655" i="25"/>
  <c r="E21" i="26" l="1"/>
  <c r="K673" i="25"/>
  <c r="J673" i="25"/>
  <c r="F21" i="26"/>
  <c r="L673" i="25"/>
  <c r="M656" i="25"/>
  <c r="D21" i="26"/>
  <c r="L656" i="25"/>
  <c r="N287" i="25"/>
  <c r="N251" i="25"/>
  <c r="M251" i="25"/>
  <c r="L251" i="25"/>
  <c r="K251" i="25"/>
  <c r="J251" i="25"/>
  <c r="N229" i="25"/>
  <c r="M229" i="25"/>
  <c r="L229" i="25"/>
  <c r="K229" i="25"/>
  <c r="J229" i="25"/>
  <c r="N261" i="25"/>
  <c r="M261" i="25"/>
  <c r="L261" i="25"/>
  <c r="K261" i="25"/>
  <c r="J261" i="25"/>
  <c r="N183" i="25"/>
  <c r="M183" i="25"/>
  <c r="L183" i="25"/>
  <c r="K183" i="25"/>
  <c r="J183" i="25"/>
  <c r="J138" i="25"/>
  <c r="K132" i="25"/>
  <c r="N123" i="25"/>
  <c r="N86" i="25"/>
  <c r="I21" i="26" l="1"/>
  <c r="O229" i="25"/>
  <c r="O261" i="25"/>
  <c r="O251" i="25"/>
  <c r="L674" i="25"/>
  <c r="O183" i="25"/>
  <c r="M674" i="25"/>
  <c r="K674" i="25"/>
  <c r="K262" i="25"/>
  <c r="N262" i="25"/>
  <c r="K139" i="25"/>
  <c r="M132" i="25"/>
  <c r="N132" i="25"/>
  <c r="M139" i="25"/>
  <c r="N139" i="25"/>
  <c r="L184" i="25"/>
  <c r="L230" i="25"/>
  <c r="K252" i="25"/>
  <c r="M252" i="25"/>
  <c r="N252" i="25"/>
  <c r="L274" i="25"/>
  <c r="L132" i="25"/>
  <c r="L139" i="25"/>
  <c r="K184" i="25"/>
  <c r="M184" i="25"/>
  <c r="N184" i="25"/>
  <c r="K230" i="25"/>
  <c r="M230" i="25"/>
  <c r="L252" i="25"/>
  <c r="K274" i="25"/>
  <c r="M274" i="25"/>
  <c r="N274" i="25"/>
  <c r="N302" i="25"/>
  <c r="L262" i="25"/>
  <c r="M262" i="25"/>
  <c r="K302" i="25"/>
  <c r="M302" i="25"/>
  <c r="N54" i="25"/>
  <c r="L302" i="25"/>
  <c r="M537" i="25" l="1"/>
  <c r="O302" i="25"/>
  <c r="L537" i="25"/>
  <c r="F19" i="26"/>
  <c r="K537" i="25"/>
  <c r="E19" i="26"/>
  <c r="E22" i="26" s="1"/>
  <c r="N303" i="25"/>
  <c r="F22" i="26" l="1"/>
  <c r="F24" i="26" s="1"/>
  <c r="E24" i="26"/>
  <c r="K677" i="25"/>
  <c r="K680" i="25"/>
  <c r="L680" i="25"/>
  <c r="L677" i="25"/>
  <c r="M680" i="25"/>
  <c r="M677" i="25"/>
  <c r="J302" i="25"/>
  <c r="L303" i="25" s="1"/>
  <c r="M303" i="25" l="1"/>
  <c r="K303" i="25"/>
  <c r="D19" i="26"/>
  <c r="J537" i="25"/>
  <c r="D22" i="26" l="1"/>
  <c r="D24" i="26" s="1"/>
  <c r="I19" i="26"/>
  <c r="M538" i="25"/>
  <c r="J677" i="25"/>
  <c r="K538" i="25"/>
  <c r="L538" i="25"/>
  <c r="J680" i="25"/>
  <c r="H22" i="26" l="1"/>
  <c r="I22" i="26"/>
  <c r="M681" i="25"/>
  <c r="L681" i="25"/>
  <c r="K681" i="25"/>
  <c r="L678" i="25"/>
  <c r="M678" i="25"/>
  <c r="K678" i="25"/>
</calcChain>
</file>

<file path=xl/comments1.xml><?xml version="1.0" encoding="utf-8"?>
<comments xmlns="http://schemas.openxmlformats.org/spreadsheetml/2006/main">
  <authors>
    <author>ΜΟΣΧΟΒΑΚΗ ΣΤΕΛΛΑ</author>
  </authors>
  <commentList>
    <comment ref="E25" authorId="0">
      <text>
        <r>
          <rPr>
            <b/>
            <sz val="9"/>
            <color indexed="81"/>
            <rFont val="Tahoma"/>
            <family val="2"/>
            <charset val="161"/>
          </rPr>
          <t>ΜΟΣΧΟΒΑΚΗ ΣΤΕΛΛΑ:</t>
        </r>
        <r>
          <rPr>
            <sz val="9"/>
            <color indexed="81"/>
            <rFont val="Tahoma"/>
            <family val="2"/>
            <charset val="161"/>
          </rPr>
          <t xml:space="preserve">
ΕΡΓΟ ΣΒΑ</t>
        </r>
      </text>
    </comment>
    <comment ref="E26" authorId="0">
      <text>
        <r>
          <rPr>
            <b/>
            <sz val="9"/>
            <color indexed="81"/>
            <rFont val="Tahoma"/>
            <family val="2"/>
            <charset val="161"/>
          </rPr>
          <t>ΜΟΣΧΟΒΑΚΗ ΣΤΕΛΛΑ:</t>
        </r>
        <r>
          <rPr>
            <sz val="9"/>
            <color indexed="81"/>
            <rFont val="Tahoma"/>
            <family val="2"/>
            <charset val="161"/>
          </rPr>
          <t xml:space="preserve">
ΕΡΓΟ ΣΒΑ(ΣΤΟΧΟΣ ΒΙΩΣΙΜΗΣ ΑΝΑΠΤΥΞΗΣ)</t>
        </r>
      </text>
    </comment>
  </commentList>
</comments>
</file>

<file path=xl/comments2.xml><?xml version="1.0" encoding="utf-8"?>
<comments xmlns="http://schemas.openxmlformats.org/spreadsheetml/2006/main">
  <authors>
    <author>ΜΟΣΧΟΒΑΚΗ ΣΤΕΛΛΑ</author>
  </authors>
  <commentList>
    <comment ref="E338" authorId="0">
      <text>
        <r>
          <rPr>
            <b/>
            <sz val="9"/>
            <color indexed="81"/>
            <rFont val="Tahoma"/>
            <family val="2"/>
            <charset val="161"/>
          </rPr>
          <t>ΜΟΣΧΟΒΑΚΗ ΣΤΕΛΛΑ:</t>
        </r>
        <r>
          <rPr>
            <sz val="9"/>
            <color indexed="81"/>
            <rFont val="Tahoma"/>
            <family val="2"/>
            <charset val="161"/>
          </rPr>
          <t xml:space="preserve">
ΕΡΓΟ ΣΒΑ</t>
        </r>
      </text>
    </comment>
    <comment ref="E339" authorId="0">
      <text>
        <r>
          <rPr>
            <b/>
            <sz val="9"/>
            <color indexed="81"/>
            <rFont val="Tahoma"/>
            <family val="2"/>
            <charset val="161"/>
          </rPr>
          <t>ΜΟΣΧΟΒΑΚΗ ΣΤΕΛΛΑ:</t>
        </r>
        <r>
          <rPr>
            <sz val="9"/>
            <color indexed="81"/>
            <rFont val="Tahoma"/>
            <family val="2"/>
            <charset val="161"/>
          </rPr>
          <t xml:space="preserve">
ΕΡΓΟ ΣΒΑ(ΣΤΟΧΟΣ ΒΙΩΣΙΜΗΣ ΑΝΑΠΤΥΞΗΣ)</t>
        </r>
      </text>
    </comment>
    <comment ref="D653" authorId="0">
      <text>
        <r>
          <rPr>
            <b/>
            <sz val="9"/>
            <color indexed="81"/>
            <rFont val="Tahoma"/>
            <family val="2"/>
            <charset val="161"/>
          </rPr>
          <t>ΜΟΣΧΟΒΑΚΗ ΣΤΕΛΛΑ:</t>
        </r>
        <r>
          <rPr>
            <sz val="9"/>
            <color indexed="81"/>
            <rFont val="Tahoma"/>
            <family val="2"/>
            <charset val="161"/>
          </rPr>
          <t xml:space="preserve">
ΣΤΙΣ ΑΝΑΦΟΡΕΣ 14.12.20 ΚΑΙ 31.12.20 ΤΟ ΣΥΓΚΕΚΡΙΜΕΝΟ ΕΡΓΟ ΔΕΝ ΕΜΦΑΝΙΖΕΤΑΙ</t>
        </r>
      </text>
    </comment>
  </commentList>
</comments>
</file>

<file path=xl/sharedStrings.xml><?xml version="1.0" encoding="utf-8"?>
<sst xmlns="http://schemas.openxmlformats.org/spreadsheetml/2006/main" count="7127" uniqueCount="1098">
  <si>
    <t>ΦΟΡΕΑΣ ΠΡΟΣΚΛΗΣΗΣ</t>
  </si>
  <si>
    <t>ΔΙΚΑΙΟΥΧΟΣ ΦΟΡΕΑΣ (ΚΥΡΙΟΣ)</t>
  </si>
  <si>
    <t>ΚΩΔΙΚΟΣ ΕΡΓΟΥ</t>
  </si>
  <si>
    <t>ΤΙΤΛΟΣ ΕΡΓΟΥ</t>
  </si>
  <si>
    <t>ΤΜΗΜΑΤΟΠΟΙΗΜΕΝΟ ΕΡΓΟ (PHASING)</t>
  </si>
  <si>
    <t>ΗΜΝΙΑ ΕΝΤΑΞΗΣ ΠΡΑΞΗΣ</t>
  </si>
  <si>
    <t>ΗΜΝΙΑ ΕΝΑΡΞΗΣ ΠΡΑΞΗΣ</t>
  </si>
  <si>
    <t>ΔΙΑΡΚΕΙΑ ΠΡΑΞΗΣ (μήνες)</t>
  </si>
  <si>
    <t>ΕΠΙΛΕΞΙΜΗ ΔΔ ΕΡΓΟΥ</t>
  </si>
  <si>
    <t>ΠΛΗΡΩΜΕΣ ΔΙΚΑΙΟΥΧΟΥ (ΕΠΙΛΕΞΙΜΗ ΔΔ)</t>
  </si>
  <si>
    <t>ΠΛΗΡΩΜΕΣ (ΣΥΓΧΡ ΔΔ)</t>
  </si>
  <si>
    <t>Ε.Υ.Δ. Ε.Π. ΠΕΡΙΦΕΡΕΙΑΣ ΚΡΗΤΗΣ</t>
  </si>
  <si>
    <t>1083628-ΕΘΝΙΚΟ ΚΕΝΤΡΟ ΑΜΕΣΗΣ ΒΟΗΘΕΙΑΣ</t>
  </si>
  <si>
    <t>Προμήθεια 25 Ασθενοφόρων για τις ανάγκες του ΕΚΑΒ στην Περιφέρεια Κρήτης</t>
  </si>
  <si>
    <t>Όχι</t>
  </si>
  <si>
    <t>Ε.Υ.Δ. Ε.Π. ΠΕΡΙΦΕΡΕΙΑΣ ΗΠΕΙΡΟΥ</t>
  </si>
  <si>
    <t>1083613-ΠΑΝΕΠΙΣΤΗΜΙΑΚΟ ΓΕΝΙΚΟ ΝΟΣΟΚΟΜΕΙΟ ΙΩΑΝΝΙΝΩΝ</t>
  </si>
  <si>
    <t>Ναι</t>
  </si>
  <si>
    <t>Ε.Υ.Δ. Ε.Π. ΠΕΡΙΦΕΡΕΙΑΣ ΠΕΛΟΠΟΝΝΗΣΟΥ</t>
  </si>
  <si>
    <t>ΠΡΟΜΗΘΕΙΑ 10 ΑΣΘΕΝΟΦΟΡΩΝ ΓΙΑ ΤΙΣ ΑΝΑΓΚΕΣ ΤΟΥ ΕΚΑΒ ΣΤΗΝ ΠΕΡΙΦΕΡΕΙΑ ΠΕΛΟΠΟΝΝΗΣΟΥ</t>
  </si>
  <si>
    <t>1083529-ΓΕΝΙΚΟ ΝΟΣΟΚΟΜΕΙΟ ΚΑΒΑΛΑΣ</t>
  </si>
  <si>
    <t>ΠΡΟΜΗΘΕΙΑ ΙΑΤΡΟΤΕΧΝΟΛΟΓΙΚΟΥ ΕΞΟΠΛΙΣΜΟΥ ΓΙΑ ΤΙΣ ΑΝΑΓΚΕΣ ΤΟΥ ΤΜΗΜΑΤΟΣ ΕΠΕΙΓΟΝΤΩΝ ΠΕΡΙΣΤΑΤΙΚΩΝ ΤΟΥ ΓΕΝΙΚΟΥ ΝΟΣΟΚΟΜΕΙΟΥ ΚΑΒΑΛΑΣ</t>
  </si>
  <si>
    <t>1083522-ΓΕΝΙΚΟ ΝΟΜΑΡΧΙΑΚΟ ΝΟΣΟΚΟΜΕΙΟ ΔΡΑΜΑΣ</t>
  </si>
  <si>
    <t>Ε.Υ.Δ. Ε.Π. ΠΕΡΙΦΕΡΕΙΑΣ ΒΟΡΕΙΟΥ ΑΙΓΑΙΟΥ</t>
  </si>
  <si>
    <t>6500003-2η ΥΓΕΙΟΝΟΜΙΚΗ ΠΕΡΙΦΕΡΕΙΑ ΠΕΙΡΑΙΩΣ &amp; ΑΙΓΑΙΟΥ</t>
  </si>
  <si>
    <t>ΑΝΑΒΑΘΜΙΣΗ ΥΠΟΔΟΜΩΝ ΚΑΙ ΕΝΙΣΧΥΣΗ ΤΗΣ ΕΠΙΧΕΙΡΗΣΙΑΚΗΣ ΛΕΙΤΟΥΡΓΙΑΣ ΤΩΝ ΔΟΜΩΝ ΠΡΩΤΟΒΑΘΜΙΑΣ ΦΡΟΝΤΙΔΑΣ ΥΓΕΙΑΣ ΤΗΣ ΠΕΡΙΦΕΡΕΙΑΣ ΒΟΡΕΙΟΥ ΑΙΓΑΙΟΥ</t>
  </si>
  <si>
    <t>1083534-ΓΕΝΙΚΟ ΝΟΣΟΚΟΜΕΙΟ ΚΑΣΤΟΡΙΑΣ</t>
  </si>
  <si>
    <t>6500005-3η ΥΓΕΙΟΝΟΜΙΚΗ ΠΕΡΙΦΕΡΕΙΑ ΜΑΚΕΔΟΝΙΑΣ</t>
  </si>
  <si>
    <t>Ε.Υ.Δ. Ε.Π. ΠΕΡΙΦΕΡΕΙΑΣ ΚΕΝΤΡΙΚΗΣ ΜΑΚΕΔΟΝΙΑΣ</t>
  </si>
  <si>
    <t>Προμμήθεια 15 ασθενοφόρων 4Χ2 για τις ανάγκες του ΕΚΑΒ στην Περιφέρεια Κεντρικής Μακεδονίας</t>
  </si>
  <si>
    <t>ΠΡΟΜΗΘΕΙΑ 11 ΑΣΘΕΝΟΦΟΡΩΝ ΓΙΑ ΤΙΣ ΑΝΑΓΚΕΣ ΤΟΥ ΕΚΑΒ ΣΤΗΝ ΠΕΡΙΦΕΡΕΙΑ ΗΠΕΙΡΟΥ</t>
  </si>
  <si>
    <t>Ε.Υ.Δ. Ε.Π. ΠΕΡΙΦΕΡΕΙΑΣ ΔΥΤΙΚΗΣ ΕΛΛΑΔΑΣ</t>
  </si>
  <si>
    <t>10405-ΚΤΙΡΙΑΚΕΣ ΥΠΟΔΟΜΕΣ Α.Ε.</t>
  </si>
  <si>
    <t>Ε.Υ.Δ. Ε.Π. ΠΕΡΙΦΕΡΕΙΑΣ ΘΕΣΣΑΛΙΑΣ</t>
  </si>
  <si>
    <t>1083560-ΓΕΝΙΚΟ ΝΟΣΟΚΟΜΕΙΟ ΤΡΙΚΑΛΩΝ</t>
  </si>
  <si>
    <t>1083501-ΑΧΙΛΛΟΠΟΥΛΕΙΟ ΓΕΝΙΚΟ ΝΟΣΟΚΟΜΕΙΟ ΒΟΛΟΥ</t>
  </si>
  <si>
    <t>6500004-4η ΥΓΕΙΟΝΟΜΙΚΗ ΠΕΡΙΦΕΡΕΙΑ ΜΑΚΕΔΟΝΙΑΣ &amp; ΘΡΑΚΗΣ</t>
  </si>
  <si>
    <t>Προμήθεια ιατροτεχνολογικού και ξενοδοχειακού εξοπλισμού Μαιευτικής κλινικής και τμήματος επειγόντων περιστατικών Γενικού Νοσοκομείου Καστοριάς</t>
  </si>
  <si>
    <t>2010003-ΠΕΡΙΦΕΡΕΙΑ ΔΥΤΙΚΗΣ ΜΑΚΕΔΟΝΙΑΣ</t>
  </si>
  <si>
    <t>ΑΝΕΓΕΡΣΗ ΝΕΟΥ ΚΕΝΤΡΟΥ ΥΓΕΙΑΣ ΣΙΑΤΙΣΤΑΣ</t>
  </si>
  <si>
    <t>Ε.Υ.Δ. Ε.Π. ΠΕΡΙΦΕΡΕΙΑΣ ΙΟΝΙΩΝ ΝΗΣΩΝ</t>
  </si>
  <si>
    <t>1083536-ΓΕΝΙΚΟ ΝΟΣΟΚΟΜΕΙΟ ΚΕΡΚΥΡΑΣ</t>
  </si>
  <si>
    <t>ΠΡΟΜΗΘΕΙΑ 2 ΑΣΘΕΝΟΦΟΡΩΝ ΓΙΑ ΤΙΣ ΑΝΑΓΚΕΣ ΤΟΥ ΕΚΑΒ ΣΤΗΝ ΠΕΡΙΦΕΡΕΙΑ ΒΟΡΕΙΟΥ ΑΙΓΑΙΟΥ</t>
  </si>
  <si>
    <t>ΠΡΟΜΗΘΕΙΑ ΕΞΟΠΛΙΣΜΟΥ ΤΩΝ ΚΕΝΤΡΩΝ ΥΓΕΙΑΣ ΤΟΥ ΓΕΝΙΚΟΥ ΝΟΣΟΚΟΜΕΙΟΥ ΚΑΒΑΛΑΣ</t>
  </si>
  <si>
    <t>2010013-ΠΕΡΙΦΕΡΕΙΑ ΚΡΗΤΗΣ</t>
  </si>
  <si>
    <t>40127175-ΔΗΜΟΣ ΚΟΖΑΝΗΣ</t>
  </si>
  <si>
    <t>Ε.Υ.Δ. Ε.Π. ΠΕΡΙΦΕΡΕΙΑΣ ΝΟΤΙΟΥ ΑΙΓΑΙΟΥ</t>
  </si>
  <si>
    <t>1083503-ΓΕΝΙΚΟ ΝΟΣΟΚΟΜΕΙΟ ΣΥΡΟΥ "ΒΑΡΔΑΚΕΙΟ ΚΑΙ ΠΡΩΙΟ"</t>
  </si>
  <si>
    <t>Προμήθεια και Αναβάθμιση Ιατροτεχνολογικού Εξοπλισμού Γενικού Νοσοκομείου Σύρου</t>
  </si>
  <si>
    <t>Προμήθεια και εγκατάσταση εξοπλισμού για την Αναισθησιολογική Κλινική του Πανεπιστημιακού Γενικού Νοσοκομείου Λάρισας</t>
  </si>
  <si>
    <t>1083532-ΓΕΝΙΚΟ ΝΟΣΟΚΟΜΕΙΟ ΚΑΡΔΙΤΣΑΣ</t>
  </si>
  <si>
    <t xml:space="preserve">ΠΡΟΜΗΘΕΙΑ ΚΑΙ ΕΓΚΑΤΑΣΤΑΣΗ ΑΞΟΝΙΚΟΥ ΤΟΜΟΓΡΑΦΟΥ ΣΤΟ ΓΝ ΚΑΡΔΙΤΣΑΣ </t>
  </si>
  <si>
    <t>ΠΡΟΜΗΘΕΙΑ ΚΑΙ ΕΓΚΑΤΑΣΤΑΣΗ ΙΑΤΡΟΤΕΧΝΟΛΟΓΙΚΟΥ ΕΞΟΠΛΙΣΜΟΥ ΥΨΗΛΗΣ ΤΕΧΝΟΛΟΓΙΑΣ ΣΤΟ ΠΑΝΕΠΙΣΤΗΜΙΑΚΟ ΓΕΝΙΚΟ ΝΟΣΟΚΟΜΕΙΟ ΑΛΕΞΑΝΔΡΟΥΠΟΛΗΣ</t>
  </si>
  <si>
    <t xml:space="preserve">Προμήθεια ενός ψηφιακού μαστογράφου με βιοψία κι ενός καρδιολογικού υπερηχοτομογράφου στο ΓΝ Κέρκυρας  </t>
  </si>
  <si>
    <t>40150188-ΔΗΜΟΣ ΧΑΝΙΩΝ</t>
  </si>
  <si>
    <t>Κατασκευή και Εξοπλισμός του Κέντρου Υγείας Αστικού Τύπου στο Δήμο Χανίων</t>
  </si>
  <si>
    <t>2010005-ΠΕΡΙΦΕΡΕΙΑ ΘΕΣΣΑΛΙΑΣ</t>
  </si>
  <si>
    <t>Κατασκευή Νέου Κτιρίου για το Κέντρο Υγείας Σκιάθου</t>
  </si>
  <si>
    <t>ΚΑΤΑΣΚΕΥΗ ΠΟΛΥΔΥΝΑΜΟΥ ΠΕΡΙΦΕΡΕΙΑΚΟΥ ΙΑΤΡΕΙΟΥ ΣΤΟ ΔΟΞΑΤΟ</t>
  </si>
  <si>
    <t>1083587-ΣΚΥΛΙΤΣΕΙΟΝ ΓΕΝΙΚΟ ΝΟΣΟΚΟΜΕΙΟ ΧΙΟΥ</t>
  </si>
  <si>
    <t>Προμήθεια και εγκατάσταση εξοπλισμού για τα χειρουργεία του Πανεπιστημιακού Γενικού Νοσοκομείου Λάρισας</t>
  </si>
  <si>
    <t>ΜΕΛΕΤΗ ΚΑΤΑΣΚΕΥΗ ΚΑΙ ΕΞΟΠΛΙΣΜΟΣ ΓΕΝΙΚΟΥ ΝΟΣΟΚΟΜΕΙΟΥ ΚΑΡΠΑΘΟΥ</t>
  </si>
  <si>
    <t>2010004-ΠΕΡΙΦΕΡΕΙΑ ΗΠΕΙΡΟΥ</t>
  </si>
  <si>
    <t>ΠΡΟΣΘΗΚΗ ΠΕΝΤΑΟΡΟΦΟΥ ΚΤΙΡΙΟΥ ΝΟΣΗΛΕΥΤΙΚΩΝ ΜΟΝΑΔΩΝ ΣΤΟ ΠΑΝΕΠΙΣΤΗΜΙΑΚΟ ΓΕΝΙΚΟ ΝΟΣΟΚΟΜΕΙΟ ΙΩΑΝΝΙΝΩΝ</t>
  </si>
  <si>
    <t>1083562-ΓΕΝΙΚΟ ΝΟΣΟΚΟΜΕΙΟ ΦΛΩΡΙΝΑΣ "ΕΛΕΝΗ Θ. ΔΗΜΗΤΡΙΟΥ"</t>
  </si>
  <si>
    <t>ΝΕΟΣ ΙΑΤΡΟΤΕΧΝΟΛΟΓΙΚΟΣ ΕΞΟΠΛΙΣΜΟΣ ΤΟΥ ΓΕΝΙΚΟΥ ΝΟΣΟΚΟΜΕΙΟΥ ΦΛΩΡΙΝΑΣ</t>
  </si>
  <si>
    <t>ΠΡΟΜΗΘΕΙΑ 14 ΑΣΘΕΝΟΦΟΡΩΝ ΓΙΑ ΤΙΣ ΑΝΑΓΚΕΣ ΤΟΥ ΕΚΑΒ ΣΤΗΝ ΠΕΡΙΦΕΡΕΙΑ ΔΥΤΙΚΗΣ ΜΑΚΕΔΟΝΙΑΣ</t>
  </si>
  <si>
    <t>Προμήθεια εξοπλισμού για τις δομές πρωτοβάθμιας φροντίδας υγείας των μικρών νησιών της Περιφέρειας Νοτίου Αιγαίου</t>
  </si>
  <si>
    <t>Προμήθεια Ιατροτεχνολογικού Εξοπλισμού Γενικού Νοσοκομείου Ρόδου</t>
  </si>
  <si>
    <t>1083520-ΓΕΝΙΚΟ ΝΟΣΟΚΟΜΕΙΟ ΓΡΕΒΕΝΩΝ</t>
  </si>
  <si>
    <t>ΠΡΟΜΗΘΕΙΑ ΙΑΤΡΟΤΕΧΝΟΛΟΓΙΚΟΥ ΕΞΟΠΛΙΣΜΟΥ ΓΙΑ ΤΟ ΓΕΝΙΚΟ ΝΟΣΟΚΟΜΕΙΟ ΓΡΕΒΕΝΩΝ</t>
  </si>
  <si>
    <t>1083538-ΓΕΝΙΚΟ ΝΟΣΟΚΟΜΕΙΟ ΚΟΜΟΤΗΝΗΣ</t>
  </si>
  <si>
    <t>Version</t>
  </si>
  <si>
    <t>ARU-dbdrv</t>
  </si>
  <si>
    <t>Extractor Version</t>
  </si>
  <si>
    <t>Template Code</t>
  </si>
  <si>
    <t>Template Type</t>
  </si>
  <si>
    <t>TYPE_EXCEL_TEMPLATE</t>
  </si>
  <si>
    <t>Preprocess XSLT File</t>
  </si>
  <si>
    <t>Last Modified Date</t>
  </si>
  <si>
    <t>Last Modified By</t>
  </si>
  <si>
    <t>Data Constraints:</t>
  </si>
  <si>
    <t>XDO_?XDOFIELD1?</t>
  </si>
  <si>
    <t>&lt;?ID_EP?&gt;</t>
  </si>
  <si>
    <t>XDO_?XDOFIELD2?</t>
  </si>
  <si>
    <t>&lt;?KODIKOS_PROSKLHSHS?&gt;</t>
  </si>
  <si>
    <t>XDO_?XDOFIELD3?</t>
  </si>
  <si>
    <t>&lt;?AA_PROSKLHSHS?&gt;</t>
  </si>
  <si>
    <t>XDO_?XDOFIELD4?</t>
  </si>
  <si>
    <t>&lt;?KODIKOS_FOREA_PROSKLHSHS?&gt;</t>
  </si>
  <si>
    <t>XDO_?XDOFIELD5?</t>
  </si>
  <si>
    <t>&lt;?FOREAS_PROSKLHSHS?&gt;</t>
  </si>
  <si>
    <t>XDO_?XDOFIELD6?</t>
  </si>
  <si>
    <t>&lt;?KODIKOS_FOREAS_EGKRISHS?&gt;</t>
  </si>
  <si>
    <t>XDO_?XDOFIELD7?</t>
  </si>
  <si>
    <t>&lt;?FOREAS_EGKRISHS?&gt;</t>
  </si>
  <si>
    <t>XDO_?XDOFIELD8?</t>
  </si>
  <si>
    <t>&lt;?KODIKOS_FOREAS_PARAKOLOYTHISIS?&gt;</t>
  </si>
  <si>
    <t>XDO_?XDOFIELD9?</t>
  </si>
  <si>
    <t>&lt;?FOREAS_PARAKOLOYTHISIS?&gt;</t>
  </si>
  <si>
    <t>XDO_?XDOFIELD10?</t>
  </si>
  <si>
    <t>&lt;?DIKAIOYXOS_FOREAS?&gt;</t>
  </si>
  <si>
    <t>XDO_?XDOFIELD11?</t>
  </si>
  <si>
    <t>&lt;?KODIKOS_MIS?&gt;</t>
  </si>
  <si>
    <t>XDO_?XDOFIELD12?</t>
  </si>
  <si>
    <t>&lt;?TITLOS?&gt;</t>
  </si>
  <si>
    <t>XDO_?XDOFIELD13?</t>
  </si>
  <si>
    <t>&lt;?EKDOSH_TDP?&gt;</t>
  </si>
  <si>
    <t>XDO_?XDOFIELD14?</t>
  </si>
  <si>
    <t>&lt;?KRATIKI_ENISXISI?&gt;</t>
  </si>
  <si>
    <t>XDO_?XDOFIELD15?</t>
  </si>
  <si>
    <t>&lt;?KATASTASH_ERGOY?&gt;</t>
  </si>
  <si>
    <t>XDO_?XDOFIELD16?</t>
  </si>
  <si>
    <t>&lt;?MEGALO_ERGO?&gt;</t>
  </si>
  <si>
    <t>XDO_?XDOFIELD17?</t>
  </si>
  <si>
    <t>&lt;?ERGO_PHASING?&gt;</t>
  </si>
  <si>
    <t>XDO_?XDOFIELD18?</t>
  </si>
  <si>
    <t>&lt;?KOINO_SXEDIO_DRASHS?&gt;</t>
  </si>
  <si>
    <t>XDO_?XDOFIELD19?</t>
  </si>
  <si>
    <t>&lt;?SDIT?&gt;</t>
  </si>
  <si>
    <t>XDO_?XDOFIELD20?</t>
  </si>
  <si>
    <t>&lt;?XRHMATODOTHSH_PAN?&gt;</t>
  </si>
  <si>
    <t>XDO_?XDOFIELD21?</t>
  </si>
  <si>
    <t>&lt;?DATE_ENTAKSIS_ERGOY?&gt;</t>
  </si>
  <si>
    <t>XDO_?XDOFIELD22?</t>
  </si>
  <si>
    <t>&lt;?DATE_ENARKSHS_ERGOY?&gt;</t>
  </si>
  <si>
    <t>XDO_?XDOFIELD23?</t>
  </si>
  <si>
    <t>&lt;?DATE_LHKSHS_ERGOY?&gt;</t>
  </si>
  <si>
    <t>XDO_?XDOFIELD24?</t>
  </si>
  <si>
    <t>&lt;?DIARKEIA_ERGOY?&gt;</t>
  </si>
  <si>
    <t>XDO_?XDOFIELD25?</t>
  </si>
  <si>
    <t>&lt;?KODIKOS_AXONA?&gt;</t>
  </si>
  <si>
    <t>XDO_?XDOFIELD26?</t>
  </si>
  <si>
    <t>&lt;?TAMEIO?&gt;</t>
  </si>
  <si>
    <t>XDO_?XDOFIELD27?</t>
  </si>
  <si>
    <t>&lt;?KATHGORIA_PERIFERIAS?&gt;</t>
  </si>
  <si>
    <t>XDO_?XDOFIELD28?</t>
  </si>
  <si>
    <t>&lt;?POSOSTO_ATP_EPIL_DD?&gt;</t>
  </si>
  <si>
    <t>XDO_?XDOFIELD29?</t>
  </si>
  <si>
    <t>&lt;?KODIKOS_PEREMVASIS?&gt;</t>
  </si>
  <si>
    <t>XDO_?XDOFIELD30?</t>
  </si>
  <si>
    <t>&lt;?PEDIO_PAREMVASIS?&gt;</t>
  </si>
  <si>
    <t>XDO_?XDOFIELD31?</t>
  </si>
  <si>
    <t>&lt;?POSOSTO_PAREMV_DD?&gt;</t>
  </si>
  <si>
    <t>XDO_?XDOFIELD32?</t>
  </si>
  <si>
    <t>&lt;?SYND_POSOSTO_EPIL_DD?&gt;</t>
  </si>
  <si>
    <t>XDO_?XDOFIELD33?</t>
  </si>
  <si>
    <t>&lt;?SYNOLIKOS_PY_PDE?&gt;</t>
  </si>
  <si>
    <t>XDO_?XDOFIELD34?</t>
  </si>
  <si>
    <t>&lt;?SYNOLIKI_DD_ERGOY?&gt;</t>
  </si>
  <si>
    <t>XDO_?XDOFIELD35?</t>
  </si>
  <si>
    <t>&lt;?MI_EPILEKSIMO_FPA?&gt;</t>
  </si>
  <si>
    <t>XDO_?XDOFIELD36?</t>
  </si>
  <si>
    <t>&lt;?IDIOTIKI_SYMMETOXH?&gt;</t>
  </si>
  <si>
    <t>XDO_?XDOFIELD37?</t>
  </si>
  <si>
    <t>&lt;?EPILEKSIMI_DD_ERGOY?&gt;</t>
  </si>
  <si>
    <t>XDO_?XDOFIELD38?</t>
  </si>
  <si>
    <t>&lt;?ESODA_FLAG?&gt;</t>
  </si>
  <si>
    <t>XDO_?XDOFIELD39?</t>
  </si>
  <si>
    <t>&lt;?SYNTELESTHS_XRHM_ELLEIM?&gt;</t>
  </si>
  <si>
    <t>XDO_?XDOFIELD40?</t>
  </si>
  <si>
    <t>&lt;?SYNCHR_DD_ES?&gt;</t>
  </si>
  <si>
    <t>XDO_?XDOFIELD41?</t>
  </si>
  <si>
    <t>&lt;?POSOSTO_ENOS_STIRIKSIS?&gt;</t>
  </si>
  <si>
    <t>XDO_?XDOFIELD42?</t>
  </si>
  <si>
    <t>&lt;?KATHGOR_SYN_DD_YPOERG?&gt;</t>
  </si>
  <si>
    <t>XDO_?XDOFIELD43?</t>
  </si>
  <si>
    <t>&lt;?KATHGOR_EPIL_DD_YPOERG?&gt;</t>
  </si>
  <si>
    <t>XDO_?XDOFIELD44?</t>
  </si>
  <si>
    <t>&lt;?SYN_ND?&gt;</t>
  </si>
  <si>
    <t>&lt;?EPIL_ND?&gt;</t>
  </si>
  <si>
    <t>&lt;?SYGXR_ND?&gt;</t>
  </si>
  <si>
    <t>XDO_?XDOFIELD45?</t>
  </si>
  <si>
    <t>&lt;?DHLWSH_DIK_KATHG?&gt;</t>
  </si>
  <si>
    <t>XDO_?XDOFIELD46?</t>
  </si>
  <si>
    <t>&lt;?EPIL_PLHR_KATHG?&gt;</t>
  </si>
  <si>
    <t>XDO_?XDOFIELD47?</t>
  </si>
  <si>
    <t>&lt;?DIOIKHTIKH_EPALH8_KATHG?&gt;</t>
  </si>
  <si>
    <t>XDO_?XDOFIELD48?</t>
  </si>
  <si>
    <t>&lt;?DIOR8WS_KATHG?&gt;</t>
  </si>
  <si>
    <t>XDO_?XDOFIELD49?</t>
  </si>
  <si>
    <t>&lt;?E3AIRESEIS_KATHG?&gt;</t>
  </si>
  <si>
    <t>XDO_?XDOFIELD50?</t>
  </si>
  <si>
    <t>&lt;?ESODA_KATHG?&gt;</t>
  </si>
  <si>
    <t>XDO_?XDOFIELD51?</t>
  </si>
  <si>
    <t>&lt;?SYGXR_PLHRWMES?&gt;</t>
  </si>
  <si>
    <t>XDO_?XDOFIELD52?</t>
  </si>
  <si>
    <t>&lt;?KODIKOS_THEM?&gt;</t>
  </si>
  <si>
    <t>XDO_?XDOFIELD53?</t>
  </si>
  <si>
    <t>&lt;?KODIKOS_EPEN?&gt;</t>
  </si>
  <si>
    <t>XDO_?XDOFIELD54?</t>
  </si>
  <si>
    <t>&lt;?KODIKOS_EIDIKOY_STOXOY?&gt;</t>
  </si>
  <si>
    <t>XDO_GROUP_?XDOG1?</t>
  </si>
  <si>
    <t>&lt;xsl:for-each select=".//G_MAIN"&gt;</t>
  </si>
  <si>
    <t>&lt;/xsl:for-each&gt;</t>
  </si>
  <si>
    <t>XDO_?XDOFIELD55?</t>
  </si>
  <si>
    <t>&lt;?TO_CHAR_SYSDATE__DD_MM_YYYY__?&gt;</t>
  </si>
  <si>
    <t>40105268-ΔΗΜΟΣ ΚΕΡΑΤΣΙΝΙΟΥ - ΔΡΑΠΕΤΣΩΝΑΣ</t>
  </si>
  <si>
    <t>Ε.Υ.Δ. Ε.Π. ΠΕΡΙΦΕΡΕΙΑΣ ΣΤΕΡΕΑΣ ΕΛΛΑΔΑΣ</t>
  </si>
  <si>
    <t>40112193-ΔΗΜΟΣ ΧΑΛΚΙΔΕΩΝ</t>
  </si>
  <si>
    <t>Συνοδά Έργα Πρόσβασης και Δικτύων Υποδομών Νέου Γενικού Νοσοκομείου Χαλκίδας</t>
  </si>
  <si>
    <t>ΝΟΜΙΚΕΣ ΔΕΣΜΕΥΣΕΙΣ (ΣΥΝ ΔΔ)</t>
  </si>
  <si>
    <t>ΠΛΗΡΩΜΕΣ (ΣΥΓΧΡ ΔΔ) ΜΕΧΡΙ ΚΑΙ ΤΟ ΠΡΟΗΓΟΥΜΕΝΟ ΕΤΟΣ</t>
  </si>
  <si>
    <t>18</t>
  </si>
  <si>
    <t>Ε.Υ.Δ. Ε.Π. ΠΕΡΙΦΕΡΕΙΑΣ ΑΝΑΤΟΛΙΚΗΣ ΜΑΚΕΔΟΝΙΑΣ &amp; ΘΡΑΚΗΣ</t>
  </si>
  <si>
    <t>34</t>
  </si>
  <si>
    <t>Ε.Υ.Δ. Ε.Π. ΠΕΡΙΦΕΡΕΙΑΣ ΔΥΤΙΚΗΣ ΜΑΚΕΔΟΝΙΑΣ</t>
  </si>
  <si>
    <t>Ε.Υ.Δ. Ε.Π. ΠΕΡΙΦΕΡΕΙΑΣ ΑΤΤΙΚΗΣ</t>
  </si>
  <si>
    <t>13</t>
  </si>
  <si>
    <t>25</t>
  </si>
  <si>
    <t>30</t>
  </si>
  <si>
    <t>6500001-1η ΥΓΕΙΟΝΟΜΙΚΗ ΠΕΡΙΦΕΡΕΙΑ ΑΤΤΙΚΗΣ</t>
  </si>
  <si>
    <t>ΑΝΑΒΑΘΜΙΣΗ ΥΠΟΔΟΜΩΝ ΓΙΑ ΤΗΝ ΕΝΙΣΧΥΣΗ ΤΗΣ ΕΠΙΧΕΙΡΗΣΙΑΚΗΣ ΛΕΙΤΟΥΡΓΙΑΣ ΜΟΝΑΔΩΝ ΠΕΔΥ ΚΑΙ ΕΞΩΤΕΡΙΚΩΝ ΙΑΤΡΕΙΩΝ ΝΟΣΟΚΟΜΕΙΩΝ ΠΕΡΙΦΕΡΕΙΑΣ ΑΤΤΙΚΗΣ</t>
  </si>
  <si>
    <t>ΠΡΟΜΗΘΕΙΑ 52 ΑΣΘΕΝΟΦΟΡΩΝ 4Χ2 ΚΑΙ 8 ΚΙΝΗΤΩΝ ΜΟΝΑΔΩΝ ΓΙΑ ΤΙΣ ΑΝΑΓΚΕΣ ΤΟΥ ΕΚΑΒ ΣΤΗΝ ΠΕΡΙΦΕΡΕΙΑ ΑΤΤΙΚΗΣ</t>
  </si>
  <si>
    <t>ΠΡΟΜΗΘΕΙΑ ΙΑΤΡΟΤΕΧΝΟΛΟΓΙΚΟΥ ΕΞΟΠΛΙΣΜΟΥ ΓΙΑ ΔΟΜΕΣ ΠΦΥ ΤΗΣ 1ΗΣ ΥΠΕ ΑΤΤΙΚΗΣ</t>
  </si>
  <si>
    <t>ΕΥΔ ΤΩΝ ΕΠΙΧΕΙΡΗΣΙΑΚΩΝ ΠΡΟΓΡΑΜΜΑΤΩΝ ΤΟΥ ΣΤΟΧΟΥ ΕΥΡΩΠΑΪΚΗ ΕΔΑΦΙΚΗ ΣΥΝΕΡΓΑΣΙΑ</t>
  </si>
  <si>
    <t>8</t>
  </si>
  <si>
    <t>1083551-ΓΕΝΙΚΟ ΝΟΣΟΚΟΜΕΙΟ ΞΑΝΘΗΣ</t>
  </si>
  <si>
    <t>'ΠΡΟΜΗΘΕΙΑ ΙΑΤΡΟΤΕΧΝΟΛΟΓΙΚΟΥ ΕΞΟΠΛΙΣΜΟΥ ΓΙΑ ΤΟ ΓΕΝΙΚΟ ΝΟΣΟΚΟΜΕΙΟ ΞΑΝΘΗΣ'</t>
  </si>
  <si>
    <t>Προμήθεια και εγκατάσταση ιατροτεχνολογικού εξοπλισμού στα Κέντρα Υγείας και τα εποπτευόμενα ιατρεία τους στην Περιφέρεια Ανατολικής Μακεδονίας και Θράκης</t>
  </si>
  <si>
    <t>1083546-ΓΕΝΙΚΟ ΝΟΣΟΚΟΜΕΙΟ ΛΗΜΝΟΥ</t>
  </si>
  <si>
    <t>2010011-ΠΕΡΙΦΕΡΕΙΑ ΒΟΡΕΙΟΥ ΑΙΓΑΙΟΥ</t>
  </si>
  <si>
    <t>1083615-ΒΟΣΤΑΝΕΙΟ ΙΕΡΟΝ ΓΕΝΙΚΟ ΝΟΣ/ΜΕΙΟ ΜΥΤΙΛΗΝΗΣ</t>
  </si>
  <si>
    <t>Προμήθεια και εγκατάσταση εξοπλισμού για τη Μονάδα Στεφανιαίας Νόσου του Πανεπιστημιακού Γενικού Νοσοκομείου Λάρισας</t>
  </si>
  <si>
    <t>Προμήθεια εξοπλισμού για την Μονάδα Τεχνητού Νεφρού</t>
  </si>
  <si>
    <t>Προμήθεια δύο κλιβάνων αποστείρωσης ατμού 550 λίτρων για το Πανεπιστημιακό Γενικό Νοσοκομείο Λάρισας</t>
  </si>
  <si>
    <t>1083633-ΝΓΝΑ ΘΕΣ/ΝΙΚΗΣ ΑΓ. ΠΑΥΛΟΣ</t>
  </si>
  <si>
    <t>1083539-ΓΕΝΙΚΟ ΝΟΣΟΚΟΜΕΙΟ ΚΟΡΙΝΘΟΥ</t>
  </si>
  <si>
    <t>1083680-ΓΕΝΙΚΟ ΝΟΣΟΚΟΜΕΙΟ ΛΑΚΩΝΙΑΣ</t>
  </si>
  <si>
    <t>1083515-ΓΕΝΙΚΟ ΝΟΣΟΚΟΜΕΙΟ ΑΡΓΟΛΙΔΑΣ</t>
  </si>
  <si>
    <t>1083557-ΓΕΝΙΚΟ ΝΟΣΟΚΟΜΕΙΟ ΣΕΡΡΩΝ</t>
  </si>
  <si>
    <t>Προμήθεια ιατροτεχνολογικού εξοπλισμού Γενικού Νοσοκομείου Σερρών</t>
  </si>
  <si>
    <t>1083630-ΓΕΝΙΚΟ ΠΕΡΙΦΕΡΕΙΑΚΟ ΝΟΣΟΚΟΜΕΙΟ ΘΕΣ/ΚΗΣ  "ΙΠΠΟΚΡΑΤΕΙΟ"</t>
  </si>
  <si>
    <t>1083602-ΝΟΣΟΚΟΜΕΙΟ ΘΕΑΓΕΝΕΙΟ ΘΕΣ/ΝΙΚΗΣ (ΑΝΤΙΚΑΡΚΙΝΙΚΟ)</t>
  </si>
  <si>
    <t>Προμήθεια και εγκατάσταση ιατροτεχνολογικού εξοπλισμού στα χειρουργεία και στην κεντρική αποστείρωση στο ΑΝΘ Θεαγένειο</t>
  </si>
  <si>
    <t>1083537-ΓΕΝΙΚΟ ΝΟΣΟΚΟΜΕΙΟ ΚΙΛΚΙΣ</t>
  </si>
  <si>
    <t>ΠΡΟΜΗΘΕΙΑ ΕΞΟΠΛΙΣΜΟΥ ΓΙΑ ΤΗΝ ΑΝΑΒΑΘΜΙΣΗ ΤΩΝ ΥΠΟΔΟΜΩΝ ΤΟΥ ΓΕΝΙΚΟΥ ΝΟΣΟΚΟΜΕΙΟΥ ΤΡΙΚΑΛΩΝ</t>
  </si>
  <si>
    <t>Προμήθεια Ιατροτεχνολογικού Εξοπλισμού για το Ακτινοδιαγνωστικό Τμήμα</t>
  </si>
  <si>
    <t xml:space="preserve">Προμήθεια ιατροτεχνολογικού εξοπλισμού για το Γενικό Νοσοκομείο Κω </t>
  </si>
  <si>
    <t>Προμήθεια απεικονιστικών μηχανημάτων νοσοκομειακών μονάδων Ρόδου και Καλύμνου</t>
  </si>
  <si>
    <t>ΠΡΟΜΗΘΕΙΑ ΚΑΙ ΕΓΚΑΤΑΣΤΑΣΗ ΕΞΟΠΛΙΣΜΟΥ ΓΙΑ ΤΟ ΤΕΠ ΤΟΥ ΠΑΝΕΠΙΣΤΗΜΙΑΚΟΥ ΓΕΝΙΚΟΥ ΝΟΣΟΚΟΜΕΙΟΥ ΛΑΡΙΣΑΣ</t>
  </si>
  <si>
    <t>43</t>
  </si>
  <si>
    <t>1083504-ΓΕΝΙΚΟ ΝΟΣΟΚΟΜΕΙΟ ΘΕΣΣΑΛΟΝΙΚΗΣ Γ. ΠΑΠΑΝΙΚΟΛΑΟΥ</t>
  </si>
  <si>
    <t>ΑΝΑΒΑΘΜΙΣΗ ΚΤΙΡΙΑΚΩΝ ΕΓΚΑΤΑΣΤΑΣΕΩΝ ΚΕΝΤΡΟΥ ΥΓΕΙΑΣ ΠΥΛΗΣ  ΤΡΙΚΑΛΩΝ</t>
  </si>
  <si>
    <t>ΑΝΑΒΆΘΜΙΣΗ ΚΤΙΡΙΑΚΏΝ ΕΓΚΑΤΑΣΤΆΣΕΩΝ ΚΈΝΤΡΟΥ ΥΓΕΙΑΣ ΚΑΛΑΜΠΑΚΑΣ ΤΡΙΚΆΛΩΝ</t>
  </si>
  <si>
    <t>1083671-ΓΕΝΙΚΟ ΝΟΣΟΚΟΜΕΙΟ ΗΛΕΙΑΣ</t>
  </si>
  <si>
    <t>1083624-ΠΑΝΕΠΙΣΤΗΜΙΑΚΟ ΓΕΝΙΚΟ ΝΟΣΟΚΟΜΕΙΟ ΠΑΤΡΩΝ "ΠΑΝΑΓΙΑ Η ΒΟΗΘΕΙΑ"</t>
  </si>
  <si>
    <t>ΠΡΟΜΗΘΕΙΑ ΒΙΟΪΑΤΡΙΚΟΥ ΕΞΟΠΛΙΣΜΟΥ ΓΙΑ ΤΟ ΠΑΝΕΠΙΣΤΗΜΙΑΚΟ ΓΕΝΙΚΟ ΝΟΣΟΚΟΜΕΙΟ ΠΑΤΡΩΝ</t>
  </si>
  <si>
    <t>1083552-ΓΕΝΙΚΟ ΝΟΣΟΚΟΜΕΙΟ ΠΑΤΡΩΝ 'Ο ΑΓΙΟΣ ΑΝΔΡΕΑΣ'</t>
  </si>
  <si>
    <t>1083540-ΓΕΝΙΚΟ ΝΟΣΟΚΟΜΕΙΟ ΚΥΜΗΣ Γ.ΠΑΠΑΝΙΚΟΛΑΟΥ</t>
  </si>
  <si>
    <t>1083533-ΓΕΝΙΚΟ ΝΟΣΟΚΟΜΕΙΟ ΚΑΡΠΕΝΗΣΙΟΥ</t>
  </si>
  <si>
    <t>Προμήθεια ιατροτεχνολογικού εξοπλισμού για τις ανάγκες του Γενικού Νοσοκομείου Καρπενησίου</t>
  </si>
  <si>
    <t>1083661-ΓΕΝΙΚΟ ΝΟΣΟΚΟΜΕΙΟ ΑΜΦΙΣΣΑΣ</t>
  </si>
  <si>
    <t>Προμήθεια ιατροτεχνολογικού εξοπλισμού για τις ανάγκες του Γενικού Νοσοκομείου Άμφισσας</t>
  </si>
  <si>
    <t>1083526-ΓΕΝΙΚΟ ΝΟΣΟΚΟΜΕΙΟ ΛΙΒΑΔΕΙΑΣ - ΓΕΝΙΚΟ ΝΟΣΟΚΟΜΕΙΟ ΘΗΒΩΝ</t>
  </si>
  <si>
    <t>1083603-"ΔΙΟΚΛΕΙΟΝ" ΓΕΝΙΚΟ ΝΟΣΟΚΟΜΕΙΟ - ΚΕΝΤΡΟ ΥΓΕΙΑΣ ΚΑΡΥΣΤΟΥ</t>
  </si>
  <si>
    <t>1083543-ΓΕΝΙΚΟ ΝΟΣΟΚΟΜΕΙΟ ΛΑΜΙΑΣ</t>
  </si>
  <si>
    <t>ΠΡΟΜΗΘΕΙΑ ΙΑΤΡΙΚΟΥ ΕΞΟΠΛΙΣΜΟΥ ΓΕΝΙΚΟΥ ΝΟΣΟΚΟΜΕΙΟΥ ΛΑΜΙΑΣ</t>
  </si>
  <si>
    <t>1083594-ΓΕΝΙΚΟ ΠΕΡΙΦΕΡΕΙΑΚΟ ΝΟΣΟΚΟΜΕΙΟ ΑΘΗΝΩΝ (ΓΙΩΡΓΟΣ ΓΕΝΝΗΜΑΤΑΣ)</t>
  </si>
  <si>
    <t>1083625-ΓΕΝΙΚΟ ΠΕΡΙΦΕΡΙΑΚΟ ΝΟΣΟΚΟΜΕΙΟ ΑΘΗΝΩΝ "ΛΑΙΚΟ"</t>
  </si>
  <si>
    <t>Προμήθεια ιατροτεχνολογικού εξοπλισμού του Γενικού Νοσοκομείου Αθηνών Λαϊκό</t>
  </si>
  <si>
    <t>1083639-ΝΟΣΟΚΟΜΕΙΟ ΘΕΙΑΣ ΠΡΟΝΟΙΑΣ " Η ΠΑΜΜΑΚΑΡΙΣΤΟΣ"</t>
  </si>
  <si>
    <t>1083514-ΓΕΝΙΚΟ ΝΟΣΟΚΟΜΕΙΟ ΑΝΔΡΕΑ ΣΥΓΓΡΟΥ</t>
  </si>
  <si>
    <t>1083548-ΓΕΝΙΚΟ ΝΟΣΟΚΟΜΕΙΟ Ν ΙΩΝΙΑΣ 'ΑΓΙΑ ΟΛΓΑ'</t>
  </si>
  <si>
    <t>1083655-ΠΕΡΙΦΕΡΕΙΑΚΟ ΓΕΝΙΚΟ ΝΟΣΟΚΟΜΕΙΟ ΑΘ ΣΩΤΗΡΙΑ</t>
  </si>
  <si>
    <t>1083578-ΝΟΣΟΚΟΜΕΙΟ ΑΤΥΧΗΜΑΤΩΝ ΚΗΦΙΣΙΑΣ-ΚΑΤ-ΑΠ.ΠΑΥΛΟΣ</t>
  </si>
  <si>
    <t>Προμήθεια ιατροτεχνολογικού εξοπλισμού του Γενικού Νοσοκομείου Αττικής ΚΑΤ</t>
  </si>
  <si>
    <t>1083576-ΝΟΣΟΚΟΜΕΙΟ "ΑΓΙΟΣ ΣΑΒΒΑΣ"</t>
  </si>
  <si>
    <t>1083588-ΤΖΑΝΕΙΟΝ ΝΟΣΟΚΟΜΕΙΟΝ ΠΕΙΡΑΙΩΣ</t>
  </si>
  <si>
    <t>6312651-ΨΥΧΙΑΤΡΙΚΟ ΝΟΣΟΚΟΜΕΙΟ ΑΤΤΙΚΗΣ</t>
  </si>
  <si>
    <t>1083648-ΓΕΝΙΚΟ ΝΟΣΟΚΟΜΕΙΟ ΑΘΗΝΩΝ  ΕΥΑΓΓΕΛΙΣΜΟΣ</t>
  </si>
  <si>
    <t>1083623-ΠΑΝΕΠΙΣΤΗΜΙΑΚΟ ΓΕΝΙΚΟ ΝΟΣΟΚΟΜΕΙΟ "ΑΤΤΙΚΟΝ"</t>
  </si>
  <si>
    <t>1083682-ΓΕΝΙΚΟ ΝΟΣΟΚΟΜΕΙΟ ΕΛΕΝΑ ΒΕΝΙΖΕΛΟΥ ΑΛΕΞΑΝΔΡΑ</t>
  </si>
  <si>
    <t>1083569-ΓΕΝΙΚΟ ΝΟΣΟΚΟΜΕΙΟ ΑΘΗΝΩΝ "Η ΕΛΠΙΣ"</t>
  </si>
  <si>
    <t>Ενεργειακή Αναβάθμιση της Νοσηλευτικής Μονάδας Πύργου του Γενικού Νοσοκομείου Ηλείας</t>
  </si>
  <si>
    <t>1083507-ΓΕΝΙΚΟ ΝΟΣΟΚΟΜΕΙΟ ΑΓΡΙΝΙΟΥ</t>
  </si>
  <si>
    <t>1083510-ΓΕΝΙΚΟ ΝΟΣΟΚΟΜΕΙΟ ΑΙΓΙΟΥ</t>
  </si>
  <si>
    <t>1083593-ΠΑΝΕΠΙΣΤΗΜΙΑΚΟ ΓΕΝΙΚΟ ΝΟΣΟΚΟΜΕΙΟ ΛΑΡΙΣΑΣ</t>
  </si>
  <si>
    <t>1083573-ΓΕΝΙΚΟ ΝΟΣΟΚΟΜΕΙΟ ΛΑΡΙΣΑΣ "ΚΟΥΤΛΙΜΠΑΝΕΙΟ &amp; ΤΡΙΑΝΤΑΦΥΛΛΕΙΟ"</t>
  </si>
  <si>
    <t>1083612-ΠΑΝΕΠΙΣΤΗΜΙΑΚΟ ΓΕΝΙΚΟ ΝΟΣΟΚΟΜΕΙΟ ΗΡΑΚΛΕΙΟΥ</t>
  </si>
  <si>
    <t>2010010-ΠΕΡΙΦΕΡΕΙΑ ΠΕΛΟΠΟΝΝΗΣΟΥ</t>
  </si>
  <si>
    <t>ΚΤΗΡΙΑΚΗ ΑΝΑΒΑΘΜΙΣΗ ΚΕΝΤΡΟΥ ΥΓΕΙΑΣ ΛΥΓΟΥΡΙΟΥ</t>
  </si>
  <si>
    <t>ΕΚΣΥΓΧΡΟΝΙΣΜΟΣ ΚΑΙ ΛΕΙΤΟΥΡΓΙΚΗ ΑΝΑΒΑΘΜΙΣΗ ΠΟΛΥΔΥΝΑΜΟΥ ΠΕΡΙΦΕΡΕΙΑΚΟΥ ΙΑΤΡΕΙΟΥ ΚΑΛΙΑΝΩΝ</t>
  </si>
  <si>
    <t>ΠΡΟΜΗΘΕΙΑ ΚΑΙ ΕΓΚΑΤΑΣΤΑΣΗ ΜΟΝΑΔΩΝ ΠΑΡΑΓΩΓΗΣ ΟΞΥΓΟΝΟΥ ΙΑΤΡΙΚΗΣ ΧΡΗΣΕΩΣ ΣΕ ΝΟΣΟΚΟΜΕΙΑ ΝΗΣΩΝ ΑΙΓΑΙΟΥ ΚΑΙ ΚΥΠΡΟΥ</t>
  </si>
  <si>
    <t>15</t>
  </si>
  <si>
    <t>2010001-ΠΕΡΙΦΕΡΕΙΑ ΑΝΑΤΟΛΙΚΗΣ ΜΑΚΕΔΟΝΙΑΣ ΚΑΙ ΘΡΑΚΗΣ</t>
  </si>
  <si>
    <t>52</t>
  </si>
  <si>
    <t>54</t>
  </si>
  <si>
    <t>1083582-ΝΟΣΟΚΟΜΕΙΟ ΠΑΙΔΩΝ "ΑΓΛΑΙΑ ΚΥΡΙΑΚΟΥ"</t>
  </si>
  <si>
    <t>1083571-ΙΠΠΟΚΡΑΤΕΙΟ ΝΟΣΟΚΟΜΕΙΟ ΑΘΗΝΩΝ</t>
  </si>
  <si>
    <t>1083658-ΓΕΝΙΚΟ ΝΟΣΟΚΟΜΕΙΟ ΘΕΣΣΑΛΟΝΙΚΗΣ "ΠΑΠΑΓΕΩΡΓΙΟΥ"</t>
  </si>
  <si>
    <t>6</t>
  </si>
  <si>
    <t>ΕΝΕΡΓΕΙΑΚΗ ΑΝΑΒΑΘΜΙΣΗ ΚΤΙΡΙΩΝ ΓΕΝΙΚΟΥ ΝΟΣΟΚΟΜΕΙΟΥ ΠΕ ΔΡΑΜΑΣ</t>
  </si>
  <si>
    <t>1083521-ΓΕΝΙΚΟ ΝΟΣΟΚΟΜΕΙΟ ΔΙΔΥΜΟΤΕΙΧΟΥ</t>
  </si>
  <si>
    <t>Παρεμβάσεις ενεργειακής αναβάθμισης στο κτίριο του Γενικού Νοσοκομείου Διδυμοτείχου</t>
  </si>
  <si>
    <t>ΠΡΟΜΗΘΕΙΑ ΙΑΤΡΟΤΕΧΝΟΛΟΓΙΚΟΥ ΚΑΙ  ΗΛΕΚΤΡΟΜΗΧΑΝΟΛΟΓΙΚΟΥ ΕΞΟΠΛΙΣΜΟΥ ΓΙΑ ΤΟ ΠΓΝΕΒΡΟΥ ΝΟΣΗΛΕΥΤΙΚΗ ΜΟΝΑΔΑ ΓΝΔΙΔΥΜΟΤΕΙΧΟΥ</t>
  </si>
  <si>
    <t>ΠΡΟΜΗΘΕΙΑ ΙΑΤΡΟΤΕΧΝΟΛΟΓΙΚΟΥ ΕΞΟΠΛΙΣΜΟΥ ΚΛΙΝΙΚΩΝ  ΧΕΙΡΟΥΡΓΕΙΩΝ ΤΟΥ ΓΝΚΟΜΟΤΗΝΗΣ ΣΙΣΜΑΝΟΓΛΕΙΟ</t>
  </si>
  <si>
    <t>Προμήθεια κλινών στο ΓΝ Δράμας</t>
  </si>
  <si>
    <t>ΠΡΟΜΗΘΕΙΑ ΙΑΤΡΟΤΕΧΝΟΛΟΓΙΚΟΥ ΕΞΟΠΛΙΣΜΟΥ</t>
  </si>
  <si>
    <t>Προμήθεια και εγκατάσταση τεσσάρων 4 Ψηφιακών Μαστογράφων και τεσσάρων 4 Υπερήχων πολλαπλών κεφαλών για τα Κέντρα Υγείας Καβάλας Ξάνθης Κομοτηνής και Αλεξανδρούπολης</t>
  </si>
  <si>
    <t>Προμήθεια και εγκατάσταση Ακτινογραφικών Μηχανημάτων και Συστημάτων Ψηφιοποίησης Εικόνων για τις ανάγκες των Κέντρων Υγείας ΠΕΔΥ και των Μονάδων ΥγείαςΠΕΔΥ στην Περιφέρεια Ανατολικής Μακεδονίας και Θράκης</t>
  </si>
  <si>
    <t>1083511-ΠΑΝΕΠΙΣΤΗΜΙΑΚΟ ΓΕΝΙΚΟ ΝΟΣΟΚΟΜΕΙΟ ΑΛΕΞΑΝΔΡΟΥΠΟΛΗΣ</t>
  </si>
  <si>
    <t>Προμήθεια Ιατροτεχνολογικού Εξοπλισμού για τις ανάγκες του Ακτινοθεραπευτικού Τμήματος του ΠΓΝ Έβρου Νοσηλευτική Μονάδα ΠΓΝ Αλεξανδρούπολης</t>
  </si>
  <si>
    <t>Προμήθεια ιατροτεχνολογικού εξοπλισμού προϋπολογισμού 1324000  του ΓΝ Δράμας</t>
  </si>
  <si>
    <t>Προμήθεια Ιατροτεχνολογικού εξοπλισμού προϋπολογισμού 853500  του ΓΝ Δράμας</t>
  </si>
  <si>
    <t>ΠΡΟΜΗΘΕΙΑ ΜΟΝΙΤΟΡ ΓΙΑ ΤΗΝ ΜΕΘ ΚΑΙ ΤΗΝ ΚΑΡΔΙΟΛΟΓΙΚΗ ΜΟΝΑΔΑ ΤΟΥ Γ Ν ΔΡΑΜΑΣ</t>
  </si>
  <si>
    <t>ΠΡΟΜΗΘΕΙΑ  ΕΓΚΑΤΑΣΤΑΣΗ ΝΕΟΥ ΨΗΦΙΑΚΟΥ ΣΤΕΦΑΝΙΟΓΡΑΦΟΥ ΣΤΟ ΠΓΝ ΑΛΕΞΑΝΔΡΟΥΠΟΛΗΣ</t>
  </si>
  <si>
    <t>ΠΡΟΜΗΘΕΙΑ ΙΑΤΡΟΤΕΧΝΟΛΟΓΙΚΟΥ ΕΞΟΠΛΙΣΜΟΥ ΧΕΙΡΟΥΡΓΕΙΩΝ ΚΛΙΝΙΚΩΝ  ΕΡΓΑΣΤΗΡΙΩΝ ΤΟΥ ΓΝΚΟΜΟΤΗΝΗΣ ΣΙΣΜΑΝΟΓΛΕΙΟ</t>
  </si>
  <si>
    <t>ΠΡΟΜΗΘΕΙΑ ΙΑΤΡΟΤΕΧΝΟΛΟΓΙΚΟΥ ΕΞΟΠΛΙΣΜΟΥ ΚΑΙ ΕΞΟΠΛΙΣΜΟΥ ΝΟΣΗΛΕΙΑΣ ΓΝ ΔΡΑΜΑΣ</t>
  </si>
  <si>
    <t>ΠΡΟΜΗΘΕΙΑ ΙΑΤΡΟΤΕΧΝΟΛΟΓΙΚΟΥ ΕΞΟΠΛΙΣΜΟΥ ΤΟΥ ΓΝ ΚΟΜΟΤΗΝΗΣ ΣΙΣΜΑΝΟΓΛΕΙΟ</t>
  </si>
  <si>
    <t>ΠΡΟΜΗΘΕΙΑ 14 ΑΣΘΕΝΟΦΟΡΩΝ ΓΙΑ ΤΙΣ ΑΝΑΓΚΕΣ ΤΟΥ ΕΚΑΒ ΣΤΗΝ ΠΕΡΙΦΕΡΕΙΑ ΑΝΑΤΟΛΙΚΗΣ ΜΑΚΕΔΟΝΙΑΣ ΘΡΑΚΗΣ</t>
  </si>
  <si>
    <t>Προμήθεια ιατροτεχνολογικού εξοπλισμού για τις ανάγκες του Πανεπιστημιακού Γενικού Νοσοκομείου Έβρου  Νοσηλευτική Μονάδα ΠΓΝ Αλεξανδρούπολης</t>
  </si>
  <si>
    <t>ΠΡΟΜΗΘΕΙΑ ΣΥΣΤΗΜΑΤΟΣ ΨΗΦΙΑΚΟΥ ΑΓΓΕΙΟΓΡΑΦΟΥ ΣΤΕΦΑΝΙΟΓΡΑΦΟΥ ΔΥΟ ΕΠΙΠΕΔΩΝ ΣΥΣΤΗΜΑΤΟΣ ΕΞΩΣΩΜΑΤΙΚΗΣ ΛΙΘΟΤΡYΨΙΑΣ ΚΑΙ ΛΟΙΠΟΥ ΙΑΤΡΟΤΕΧΝΟΛΟΓΙΚΟΥ ΕΞΟΠΛΙΣΜΟΥ</t>
  </si>
  <si>
    <t>39</t>
  </si>
  <si>
    <t>47</t>
  </si>
  <si>
    <t>24</t>
  </si>
  <si>
    <t>48</t>
  </si>
  <si>
    <t>50</t>
  </si>
  <si>
    <t>38</t>
  </si>
  <si>
    <t>4</t>
  </si>
  <si>
    <t>29</t>
  </si>
  <si>
    <t>32</t>
  </si>
  <si>
    <t>45</t>
  </si>
  <si>
    <t>36</t>
  </si>
  <si>
    <t>27</t>
  </si>
  <si>
    <t>84</t>
  </si>
  <si>
    <t>120</t>
  </si>
  <si>
    <t>72</t>
  </si>
  <si>
    <t>26</t>
  </si>
  <si>
    <t>70</t>
  </si>
  <si>
    <t>ΕΠΕΚΤΑΣΗ ΤΟΥ ΕΘΝΙΚΟΥ ΔΙΚΤΥΟΥ ΤΗΛΕΙΑΤΡΙΚΗΣ  ΕΔΙΤ  ΤΜΗΜΑ 2ης ΥΠΕ ΣΕ ΝΗΣΙΑ ΤΗΣ ΠΕΡΙΦΕΡΕΙΑΣ ΒΟΡΕΙΟΥ ΑΙΓΑΙΟΥ ΜΕ ΕΜΦΑΣΗ ΣΤΗΝ ΑΡΣΗ ΤΗΣ ΥΓΕΙΟΝΟΜΙΚΗΣ ΑΠΟΜΟΝΩΣΗΣ ΤΩΝ ΜΙΚΡΩΝ ΝΗΣΙΩΝ</t>
  </si>
  <si>
    <t>12</t>
  </si>
  <si>
    <t>Επέκταση αναβάθμιση των υποδομών δευτεροβάθμιας φροντίδας υγείας στο ΓΝ Λήμνου</t>
  </si>
  <si>
    <t>ΠΡΟΜΗΘΕΙΑ ΙΑΤΡΟΤΕΧΝΟΛΟΓΙΚΟΥ ΕΞΟΠΛΙΣΜΟΥ ΑΙΜΟΔΥΝΑΜΙΚΟΥ ΤΜΗΜΑΤΟΣ ΣΤΟ ΓΕΝΙΚΟ ΝΟΣΟΚΟΜΕΙΟ ΜΥΤΙΛΗΝΗΣ ΒΟΣΤΑΝΕΙΟ</t>
  </si>
  <si>
    <t>ΒΕΛΤΙΩΣΗ ΚΤΙΡΙΑΚΩΝ ΥΠΟΔΟΜΩΝ ΚΤΙΡΙΩΝ 3  4 ΤΟΥ ΓΕΝΙΚΟΥ ΝΟΣΟΚΟΜΕΙΟΥ ΧΙΟΥ ΣΚΥΛΙΤΣΕΙΟ</t>
  </si>
  <si>
    <t>ΑΝΑΔΙΑΡΡΥΘΜΙΣΕΙΣ  ΕΠΕΚΤΑΣΕΙΣ ΚΑΙ ΠΡΟΜΗΘΕΙΑΕΓΚΑΤΑΣΤΑΣΗ ΙΑΤΡΙΚΟΥ και ΞΕΝΟΔΟΧΕΙΑΚΟΥ ΕΞΟΠΛΙΣΜΟΥ ΤΟΥ ΓΕΝΙΚΟΥ ΝΟΣΟΚΟΜΕΙΟΥ ΜΥΤΙΛΗΝΗΣ ΒΟΣΤΑΝΕΙΟ</t>
  </si>
  <si>
    <t>ΠΡΟΜΗΘΕΙΑ ΚΑΙ ΕΓΚΑΤΑΣΤΑΣΗ  ΨΗΦΙΑΚΟΥ ΣΤΕΦΑΝΙΟΓΡΑΦΟΥ ΣΤΟ ΓΝ ΧΙΟΥ ΣΚΥΛΙΤΣΕΙΟ</t>
  </si>
  <si>
    <t>Επέκταση του Εθνικού Δικτύου Τηλεϊατρικής ΕΔιΤ στα νησιά της Περιφέρειας Νοτίου Αιγαίου</t>
  </si>
  <si>
    <t>1083555-ΓΕΝΙΚΟ ΝΟΣΟΚΟΜΕΙΟ ΡΟΔΟΥ «ΑΝΔΡΕΑΣ ΠΑΠΑΝΔΡΕΟΥ»</t>
  </si>
  <si>
    <t>1083542-ΓΕΝΙΚΟ ΝΟΣΟΚΟΜΕΙΟ - ΚΕΝΤΡΟ ΥΓΕΙΑΣ ΚΩ «ΙΠΠΟΚΡΑΤΕΙΟΝ»</t>
  </si>
  <si>
    <t>Προμήθεια 2 ασθενοφόρων 4Χ4 1 Κινητής Μονάδας και 9 ασθενοφόρων μικρού όγκου για τις ανάγκες του ΕΚΑΒ στην Περιφέρεια Νοτίου Αιγαίου</t>
  </si>
  <si>
    <t>ΠΡΟΜΗΘΕΙΑ  8 ΑΣΘΕΝΟΦΟΡΩΝ  ΓΙΑ ΤΙΣ ΑΝΑΓΚΕΣ ΤΟΥ ΕΚΑΒ ΣΤΗΝ ΠΕΡΙΦΕΡΕΙΑ ΝΟΤΙΟΥ ΑΙΓΑΙΟΥ</t>
  </si>
  <si>
    <t>Συμπληρωματική προμήθεια ιατροτεχνολογικού εξοπλισμού ΓΝ Σύρου Βαρδάκειο και Πρώιο</t>
  </si>
  <si>
    <t>22</t>
  </si>
  <si>
    <t>14</t>
  </si>
  <si>
    <t>75</t>
  </si>
  <si>
    <t>23</t>
  </si>
  <si>
    <t>9</t>
  </si>
  <si>
    <t>42</t>
  </si>
  <si>
    <t>21</t>
  </si>
  <si>
    <t>ΑΝΕΓΕΡΣΗ ΚΕΝΤΡΟΥ ΥΓΕΙΑΣ ΑΣΤΙΚΟΥ ΤΥΠΟΥ  ΥΓΕΙΟΝΟΜΕΙΟΥ ΚΕΡΑΤΣΙΝΙΟΥ</t>
  </si>
  <si>
    <t>Προμήθεια Ιατροτεχνολογικού Εξοπλισμού για τις ανάγκες του Γενικού Νοσοκομείου Πειραιά Τζάνειο</t>
  </si>
  <si>
    <t>Προμήθεια ιατροτεχνολογικού εξοπλισμού του ΓΝΑ Η ΕΛΠΙΣ</t>
  </si>
  <si>
    <t>1083610-ΓΕΝΙΚΟ ΝΟΣΟΚΟΜΕΙΟ ΑΤΤΙΚΗΣ ΣΙΣΜΑΝΟΓΛΕΙΟ - ΑΜΑΛΙΑ ΦΛΕΜΙΓΚ</t>
  </si>
  <si>
    <t>ΠΡΟΜΗΘΕΙΑ ΙΑΤΡΟΤΕΧΝΟΛΟΓΙΚΟΥ  ΕΞΟΠΛΙΣΜΟΥ ΓΙΑ ΤΟ ΓΕΝΙΚΟ ΝΟΣΟΚΟΜΕΙΟ ΑΤΤΙΚΗΣ ΣΙΣΜΑΝΟΓΛΕΙΟ  ΑΜΑΛΙΑ ΦΛΕΜΙΓΚ</t>
  </si>
  <si>
    <t>ΠΡΟΜΗΘΕΙΑ ΦΟΡΗΤΟΥ ΑΚΤΙΝΟΣΚΟΠΙΚΟΥ CARM</t>
  </si>
  <si>
    <t>Προμήθεια ιατροτεχνολογικού εξοπλισμού του Γενικού Νοσοκομείου Αθηνών Γ ΓΕΝΝΗΜΑΤΑΣ</t>
  </si>
  <si>
    <t>1083608-ΝΟΣΟΚΟΜΕΙΟ ΠΑΙΔΩΝ ΠΕΝΤΕΛΗΣ</t>
  </si>
  <si>
    <t>Προμήθεια ιατροτεχνολογικού εξοπλισμού για τις ανάγκες του Γενικού Νοσοκομείου Παίδων Πεντέλης</t>
  </si>
  <si>
    <t>ΠΡΟΜΗΘΕΙΑ ΚΑΙ ΕΓΚΑΤΑΣΤΑΣΗ ΜΟΝΑΔΩΝ ΠΑΡΑΓΩΓΗΣ ΑΕΡΙΟΥ Ο2 ΚΑΘΑΡΟΤΗΤΑΣ 933 ΣΕ ΠΕΝΤΕ 5 ΝΟΣΟΚΟΜΕΙΑ ΤΗΣ 2ης ΥΠε ΠΕΙΡΑΙΩΣ ΚΑΙ ΑΙΓΑΙΟΥ</t>
  </si>
  <si>
    <t>Προμήθεια ιατροτεχνολογικού εξοπλισμού του ΓΝΑ Ο Ευαγγελισμός  Οφθαλμιατρείο Αθηνών  Πολυκλινική</t>
  </si>
  <si>
    <t>Προμήθεια ιατροτεχνολογικού εξοπλισμού του Γενικού Αντικαρκινικού  Ογκολογικού Νοσοκομείου Αθηνών Ο Άγιος Σάββας</t>
  </si>
  <si>
    <t>Προμήθεια ιατροτεχνολογικού εξοπλισμού του Κωνσταντοπούλειου ΓΝ Νέας Ιωνίας  Πατησίων</t>
  </si>
  <si>
    <t>1083592-ΓΕΝΙΚΟ ΟΓΚΟΛΟΓΙΚΟ ΝΟΣΟΚΟΜΕΙΟ ΚΗΦΗΣΙΑΣ ΑΓΙΟΙ ΑΝΑΡΓΥΡΟΙ</t>
  </si>
  <si>
    <t>Προμήθεια ιατροτεχνολογικού εξοπλισμού του Γενικού Ογκολογικού Νοσοκομείου Κηφισιάς Οι Άγιοι Ανάργυροι</t>
  </si>
  <si>
    <t>Προμήθεια ιατροτεχνολογικού εξοπλισμού του ΓΝΑ ΙΠΠΟΚΡΑΤΕΙΟ</t>
  </si>
  <si>
    <t>Προμήθεια ιατροτεχνολογικού εξοπλισμού για την κάλυψη του Νοσοκομείου Θείας Πρόνοιας Η ΠΑΜΜΑΚΑΡΙΣΤΟΣ</t>
  </si>
  <si>
    <t>Προμήθεια εξοπλισμoύ συμπληρωματικού και προς αντικατάσταση των πολυδύναμων Κέντρων Ψυχικής Υγείας αρμοδιότητας του Ψυχιατρικού Νοσοκομείου Αττικής</t>
  </si>
  <si>
    <t>Προμήθεια ιατροτεχνολογικού εξοπλισμού για τις ανάγκες του Νοσοκομείου Αφροδισίων και Δερματικών Νόσων ΑΝΔΡΕΑΣ ΣΥΓΓΡΟΣ</t>
  </si>
  <si>
    <t>Προμήθεια ιατροτεχνολογικού εξοπλισμού του ΓΝΑ Αλεξάνδρα</t>
  </si>
  <si>
    <t>ΠΡΟΜΗΘΕΙΑ ΙΑΤΡΟΤΕΧΝΟΛΟΓΙΚΟΥ ΕΞΟΠΛΙΣΜΟΥ ΓΙΑ ΤΙΣ ΑΝΑΓΚΕΣ ΤΟΥ ΠΓΝ ΑΤΤΙΚΟΝ</t>
  </si>
  <si>
    <t>Προμήθεια ιατροτεχνολογικού εξοπλισμού του Γενικού Νοσοκομείου Έλενα Βενιζέλου</t>
  </si>
  <si>
    <t>Προμήθεια ιατροτεχνολογικού εξοπλισμού του ΓΝΝΘΑ Η ΣΩΤΗΡΙΑ</t>
  </si>
  <si>
    <t>11</t>
  </si>
  <si>
    <t>20</t>
  </si>
  <si>
    <t>16</t>
  </si>
  <si>
    <t>17</t>
  </si>
  <si>
    <t>19</t>
  </si>
  <si>
    <t>10</t>
  </si>
  <si>
    <t>ΕΝΕΡΓΕΙΑΚΗ ΑΝΑΒΑΘΜΙΣΗ  ΤΟΥ ΚΕΝΤΡΟΥ ΨΥΧΙΚΗΣ ΥΓΕΙΑΣ ΚΨΥ ΣΤΗΝ ΒΟΤΣΗ 9  ΣΤΟ  ΑΓΡΙΝΙΟ</t>
  </si>
  <si>
    <t>ΕΝΕΡΓΕΙΑΚΗ ΑΝΑΒΑΘΜΙΣΗ ΤΟΥ ΓΕΝΙΚΟΥ ΝΟΣΟΚΟΜΕΙΟΥ ΑΝΑΤΟΛΙΚΗΣ ΑΧΑΪΑΣ  ΝΟΣΗΛΕΥΤΙΚΗ ΜΟΝΑΔΑ ΑΙΓΙΟΥ</t>
  </si>
  <si>
    <t>ΕΝΕΡΓΕΙΑΚΗ ΑΝΑΒΑΘΜΙΣΗ ΚΤΙΡΙΩΝ ΑΒC ΚΑΙ Μ ΤΟΥ ΠΑΝΕΠΙΣΤΗΜΙΑΚΟΥ ΓΕΝΙΚΟΥ ΝΟΣΟΚΟΜΕΙΟΥ ΠΑΤΡΩΝ</t>
  </si>
  <si>
    <t>Προμήθεια Βιοϊατρικού Εξοπλισμού Γενικού Νοσοκομείου Ηλείας  Νοσηλευτικής Μονάδας Πύργου</t>
  </si>
  <si>
    <t>ΠΡΟΜΗΘΕΙΑ ΒΙΟΪΑΤΡΙΚΟΥ ΕΞΟΠΛΙΣΜΟΥ ΤΟΥ  ΓΝ ΠΑΤΡΩΝ  Ο ΑΓΙΟΣ ΑΝΔΡΕΑΣ</t>
  </si>
  <si>
    <t>Αναβάθμιση Κεντρικού Κτιρίου Γενικού Νοσοκομείου Πατρών Ο Άγιος Ανδρέας και προμήθεια  εγκατάσταση ιατρικού ξενοδοχειακού  και λοιπού εξοπλισμού</t>
  </si>
  <si>
    <t>56</t>
  </si>
  <si>
    <t>ΠΡΟΜΗΘΕΙΑ ΙΑΤΡΟΤΕΧΝΟΛΟΓΙΚΟΥ ΕΞΟΠΛΙΣΜΟΥ ΓΙΑ ΤΙΣ ΑΝΑΓΚΕΣ ΤΩΝ ΚΕΝΤΡΩΝ ΥΓΕΙΑΣ ΚΑΙ ΜΟΝΑΔΩΝ ΥΓΕΙΑΣ ΤΟΥ ΠΕΔΥ ΣΤΗΝ ΠΕΡΙΦΕΡΕΙΑ ΔΥΤΙΚΗΣ ΜΑΚΕΔΟΝΙΑΣ</t>
  </si>
  <si>
    <t xml:space="preserve">ΠΡΟΜΗΘΕΙΑ ΙΑΤΡΟΤΕΧΝΟΛΟΓΙΚΟΥ ΕΞΟΠΛΙΣΜΟΥ ΓΙΑ ΤΟ ΓENIKO ΝΟΣΟΚΟΜΕΙΟ ΜΑΜΑΤΣΕΙΟΜΠΟΔΟΣΑΚΕΙΟ ΦΟΡΕΑΣ ΝΟΣΟΚΟΜΕΙΟ ΠΤΟΛΕΜΑΪΔΑΣ  </t>
  </si>
  <si>
    <t>ΑΝΑΚΑΤΑΣΚΕΥΗ ΑΠΟΚΑΤΑΣΤΑΣΗ ΥΓΡΟΜΟΝΩΣΗΣ ΣΤΑ ΔΩΜΑΤΑ ΤΟΥ ΓΕΝΙΚΟΥ ΝΟΣΟΚΟΜΕΙΟΥ ΓΡΕΒΕΝΩΝ</t>
  </si>
  <si>
    <t>ΠΡΟΜΗΘΕΙΑ ΙΑΤΡΟΤΕΧΝΟΛΟΓΙΚΟΥ ΕΞΟΠΛΙΣΜΟΥ ΓΙΑ ΤΟ ΓΝ ΜΑΜΑΤΣΕΙΟΜΠΟΔΟΣΑΚΕΙΟ ΦΟΡΕΑΣ ΝΚΟΖΑΝΗΣ</t>
  </si>
  <si>
    <t>ΠΡΟΜΗΘΕΙΑ ΙΑΤΡΟΤΕΧΝΟΛΟΓΙΚΟΥ ΕΞΟΠΛΙΣΜΟΥ ΓΙΑ ΤΙΣ ΑΝΑΓΚΕΣ ΤΟΥ ΓΝ ΚΑΣΤΟΡΙΑΣ</t>
  </si>
  <si>
    <t>ΚΕΝΤΡΟ ΕΚΑΒ ΚΟΖΑΝΗΣ</t>
  </si>
  <si>
    <t>Προσθήκη  πτέρυγας  κατ  επέκταση  του  υπάρχοντος  κτιρίου   και   προμήθεια   εγκατάσταση  Ιατρικού  και  Ξενοδοχειακού  Εξοπλισμού  του  Γενικού  Νοσοκομείου  Πτολεμαΐδας  Μποδοσάκειο</t>
  </si>
  <si>
    <t>65</t>
  </si>
  <si>
    <t>78</t>
  </si>
  <si>
    <t>ΑΝΑΠΤΥΞΗΑΝΑΒΑΘΜΙΣΗ ΠΑΡΕΧΟΜΕΝΩΝ ΥΠΗΡΕΣΙΩΝ ΤΠΕ ΑΠΟ ΔΗΜΟΣΙΟΥΣ ΦΟΡΕΙΣ</t>
  </si>
  <si>
    <t>Διεύρυνση υπηρεσιών ΤΠΕ για τους ασθενείς και το προσωπικό του ΓΝΘ ΠΑΠΑΓΕΩΡΓΙΟΥ</t>
  </si>
  <si>
    <t>Προμήθεια και εγκατάσταση τεσσάρων 4 Ακτινολογικών μηχανημάτων και ενός 1 Συστήματος ψηφιοποίησης εικόνων σε Κέντρα Υγείας της Περιφέρειας Κεντρικής Μακεδονίας</t>
  </si>
  <si>
    <t>Προμήθεια ιατροτεχνολογικού εξοπλισμού για τις ανάγκες των ΓΝΘ Γ Παπανικολάου και Γ Γεννηματάς Ο Άγιος Δημήτριος</t>
  </si>
  <si>
    <t>Προμήθεια ιατροτεχνολογικού εξοπλισμού για το Γενικό Νοσοκομείο Θεσσαλονίκης ΑΓΙΟΣ ΠΑΥΛΟΣ</t>
  </si>
  <si>
    <t>Προμήθεια ιατροτεχνολογικού εξοπλισμού για το Γενικό Νοσοκομείο Κιλκίς και το Γενικό Νοσοκομείο  ΓΝΚΥ Γουμένισσας</t>
  </si>
  <si>
    <t>Επέκταση  αναδιαρρύθμιση Γενικού Νοσοκομείου Βέροιας προμήθεια και εγκατάσταση ιατρικού και ξενοδοχειακού εξοπλισμού  Φάση Β</t>
  </si>
  <si>
    <t>Μελέτη κατασκευή νέας πτέρυγας χειρουργείων  διοίκησης  κεντρικής αποστείρωσης και πλυντηρίων ανακατασκευή υπάρχουσας πτέρυγας χειρουργείων και προμήθεια  εγκατάσταση ιατρικού και ξενοδοχειακού εξοπλισμού του ΠΓΝ Θεσσαλονίκης ΑΧΕΠΑ  Φάση Β</t>
  </si>
  <si>
    <t>Προμήθεια Ιατροτεχνολογικού Εξοπλισμού για τις ανάγκες του ΓΝΘ Ιπποκρατείου</t>
  </si>
  <si>
    <t>55</t>
  </si>
  <si>
    <t>110</t>
  </si>
  <si>
    <t>106</t>
  </si>
  <si>
    <t>Κατασκευή και Προμήθεια εγκατάσταση εξοπλισμού Πολυδύναμου Κέντρου Αντιμετώπισης Αλκοολικών και της Κρίσης των Χρηστών Ναρκωτικών στο Νοσοκομείο Χατζηκώστα Ιωαννίνων Β ΦΑΣΗ</t>
  </si>
  <si>
    <t>ΠΡΟΜΗΘΕΙΑ ΕΞΟΠΛΙΣΜΟΥ ΤΕΠ ΤΟΥ ΝΟΣΟΚΟΜΕΙΟΥ ΦΙΛΙΑΤΩΝ ΣΤΗΝ ΗΓΟΥΜΕΝΙΤΣΑ</t>
  </si>
  <si>
    <t>Προμήθεια και εγκατάσταση μαγνητικού τομογράφου 15 Tesla  για το ΓΝ Λάρισας</t>
  </si>
  <si>
    <t>ΠΡΟΜΗΘΕΙΑ ΚΑΙ ΕΓΚΑΤΑΣΤΑΣΗ ΠΛΗΡΟΥΣ ΨΗΦΙΑΚΗΣ ΧΕΙΡΟΥΡΓΙΚΗΣ ΑΙΘΟΥΣΑΣ  ΓΝΒΟΛΟΥ</t>
  </si>
  <si>
    <t>ΠΡΟΜΗΘΕΙΑ ΙΑΤΡΟΤΕΧΝΟΛΟΓΙΚΟΥ ΕΞΟΠΛΙΣΜΟΥ ΓΙΑ ΤΟ ΓΝ ΤΡΙΚΑΛΩΝ</t>
  </si>
  <si>
    <t>Προμήθεια και εγκατάσταση ιατροτεχνολογικού εξοπλισμού για το Εργαστήριο Ακτινοδιαγνωστικής  Ιατρικής Απεικόνισης του Πανεπιστημιακού Γενικού Νοσοκομείου Λάρισας</t>
  </si>
  <si>
    <t>ΠΡΟΜΗΘΕΙΑ ΙΑΤΡΟΤΕΧΝΟΛΟΓΙΚΟΥ ΑΚΤΙΝΟΛΟΓΙΚΟΥ ΕΞΟΠΛΙΣΜΟΥ  ΓΝΒΟΛΟΥ</t>
  </si>
  <si>
    <t>Προμήθεια εξοπλισμού για τη Μονάδα Εντατικής Θεραπείας του ΠΓΝ Λάρισας</t>
  </si>
  <si>
    <t>ΠΡΟΜΗΘΕΙΑ ΙΑΤΡΟΤΕΧΝΟΛΟΓΙΚΟΥ ΕΞΟΠΛΙΣΜΟΥ ΓΝΒΟΛΟΥ  ΤΜΗΜΑ Α</t>
  </si>
  <si>
    <t>Προμήθεια ενός 1 Συστήματος Ενδοσκοπικού Υπερήχου Ανωτέρω Πεπτικού για την κάλυψη των αναγκών της Αποκεντρωμένης Οργανικής Μονάδας Λάρισας Κουτλιμπάνειο  Τριανταφύλλειο</t>
  </si>
  <si>
    <t>ΠΡΟΜΗΘΕΙΑ ΚΑΙ ΕΓΚΑΤΑΣΤΑΣΗ ΙΑΤΡΟΤΕΧΝΟΛΟΓΙΚΟΥ ΕΞΟΠΛΙΣΜΟΥ ΣΤΙΣ ΚΛΙΝΙΚΕΣ ΤΟΥ ΓΝ ΚΑΡΔΙΤΣΑΣ</t>
  </si>
  <si>
    <t>ΠΡΟΜΗΘΕΙΑ 10 ΑΣΘΕΝΟΦΟΡΩΝ 4Χ2 1 ΑΣΘΕΝΟΦΟΡΟΥ 4Χ4 ΚΑΙ 2 ΚΙΝΗΤΩΝ ΜΟΝΑΔΩΝ  ΓΙΑ ΤΙΣ ΑΝΑΓΚΕΣ ΤΟΥ ΕΚΑΒ ΣΤΗΝ ΠΕΡΙΦΕΡΕΙΑ ΘΕΣΣΑΛΙΑΣ</t>
  </si>
  <si>
    <t xml:space="preserve">Προμήθεια εξοπλισμού Μηχανήματος Λιθοτριψίας Laser για την Ουρολογική Κλινική του Γ Ν Λάρισας </t>
  </si>
  <si>
    <t>ΑΝΤΙΚΑΤΑΣΤΑΣΗ ΠΕΝΤΕ 5 ΑΝΑΙΣΘΗΣΙΟΛΟΓΙΚΩΝ ΣΥΓΚΡΟΤΗΜΑΤΩΝ  ΓΝΒΟΛΟΥ</t>
  </si>
  <si>
    <t>Προμήθεια και εγκατάσταση εξοπλισμού για την Νευρολογική κλινική και την Ψυχιατρική κλινική του ΠΓΝΛ</t>
  </si>
  <si>
    <t>49</t>
  </si>
  <si>
    <t>28</t>
  </si>
  <si>
    <t>ΠΡΟΣΘΗΚΗ ΟΛΟΚΛΗΡΩΜΕΝΟΥ ΨΤ ΕΝΗΛΙΚΩΝ ΚΑΙ ΟΛΟΚΛΗΡΩΜΕΝΟΥ ΨΤ ΠΑΙΔΩΝΕΦΗΒΩΝ ΣΤΟ ΓΕΝΙΚΟ ΠΑΝΑΡΚΑΔΙΚΟ ΝΟΣΟΚΟΜΕΙΟ ΤΡΙΠΟΛΗΣ Η ΕΥΑΓΓΕΛΙΣΤΡΙΑΒΦΑΣΗ</t>
  </si>
  <si>
    <t>ΠΡΟΜΗΘΕΙΑ ΜΗΧΑΝΗΜΑΤΩΝ ΤΕΧΝΗΤΟΥ ΝΕΦΡΟΥ ΚΛΑΣΣΙΚΗΣ ΑΙΜΟΚΑΘΑΡΣΗΣ ΓΕΝΙΚΟΥ ΝΟΣΟΚΟΜΕΙΟΥ ΛΑΚΩΝΙΑΣ ΝΜΣΠΑΡΤΗΣ  ΝΜΜΟΛΑΩΝ</t>
  </si>
  <si>
    <t>ΕΡΓΑΣΙΕΣ ΕΚΣΥΓΧΡΟΝΙΣΜΟΥ ΚΑΙ ΑΝΑΒΑΘΜΙΣΗΣ ΤΩΝ ΚΕΝΤΡΩΝ ΥΓΕΙΑΣ ΔΗΜΗΤΣΑΝΑΣ ΤΡΟΠΑΙΩΝ ΚΑΙ ΛΕΩΝΙΔΙΟΥ ΤΗΣ ΠΕΡΙΦΕΡΕΙΑΚΗΣ ΕΝΟΤΗΤΑΣ ΑΡΚΑΔΙΑΣ</t>
  </si>
  <si>
    <t>6500008-6η ΥΓΕΙΟΝΟΜΙΚΗ ΠΕΡΙΦΕΡΕΙΑ ΠΕΛΟΠΟΝΝΗΣΟΥ, ΙΟΝΙΩΝ ΝΗΣΩΝ, ΗΠΕΙΡΟΥ &amp; ΔΥΤΙΚΗΣ ΕΛΛΑΔΟΣ</t>
  </si>
  <si>
    <t>ΑΝΑΒΑΘΜΙΣΗ ΕΞΟΠΛΙΣΜΟΥ ΚΕΝΤΡΩΝ ΥΓΕΙΑΣ ΠΕΛΟΠΟΝΝΗΣΟΥ ΜΕ ΠΡΟΜΗΘΕΙΑ ΑΣΘΕΝΟΦΟΡΩΝ ΚΑΙ ΒΙΟΪΑΤΡΙΚΟΥ ΕΞΟΠΛΙΣΜΟΥ</t>
  </si>
  <si>
    <t xml:space="preserve">ΠΡΟΜΗΘΕΙΑ ΙΑΤΡΟΤΕΧΝΟΛΟΓΙΚΟΥ  ΞΕΝΟΔΟΧΕΙΑΚΟΥ ΕΞΟΠΛΙΣΜΟΥ ΤΟΥ ΓΝ ΑΡΓΟΛΙΔΑΣ </t>
  </si>
  <si>
    <t>ΑΝΑΔΙΑΡΡΥΘΜΙΣΗ ΑΝΑΒΑΘΜΙΣΗ ΤΟΥ ΚΕΝΤΡΟΥ ΥΓΕΙΑΣ ΓΑΡΓΑΛΙΑΝΩΝ</t>
  </si>
  <si>
    <t>ΕΚΣΥΓΧΡΟΝΙΣΜΟΣ ΚΑΙ ΛΕΙΤΟΥΡΓΙΚΗ ΑΝΑΒΑΘΜΙΣΗ ΤΟΥ ΚΥ ΑΡΕΟΠΟΛΗΣ</t>
  </si>
  <si>
    <t>ΠΡΟΜΗΘΕΙΑ ΕΞΟΠΛΙΣΜΟΥ ΧΕΙΡΟΥΡΓΕΙΟΥ ΓΙΑ ΤΟ ΓΝ ΚΟΡΙΝΘΟΥ</t>
  </si>
  <si>
    <t>ΕΚΣΥΓΧΡΟΝΙΣΜΟΣ ΚΑΙ ΛΕΙΤΟΥΡΓΙΚΗ ΑΝΑΒΑΘΜΙΣΗ ΤΟΥ ΚΥ ΒΛΑΧΙΩΤΗ</t>
  </si>
  <si>
    <t>ΕΚΣΥΓΧΡΟΝΙΣΜΟΣ ΚΑΙ ΛΕΙΤΟΥΡΓΙΚΗ ΑΝΑΒΑΘΜΙΣΗ ΤΟΥ ΚΥ ΓΥΘΕΙΟΥ</t>
  </si>
  <si>
    <t>ΕΡΓΑΣΙΕΣ ΕΚΣΥΓΧΡΟΝΙΣΜΟΥ ΚΑΙ ΑΝΑΒΑΘΜΙΣΗΣ ΤΟΥ ΚΕΝΤΡΟΥ ΥΓΕΙΑΣ ΑΣΤΡΟΥΣ ΤΗΣ ΠΕΡΙΦΕΡΕΙΑΚΗΣ ΕΝΟΤΗΤΑΣ ΑΡΚΑΔΙΑΣ</t>
  </si>
  <si>
    <t>ΕΚΣΥΓΧΡΟΝΙΣΜΟΣ ΚΑΙ ΛΕΙΤΟΥΡΓΙΚΗ ΑΝΑΒΑΘΜΙΣΗ ΤΟΥ ΚΥ ΝΕΑΠΟΛΗΣ</t>
  </si>
  <si>
    <t>60</t>
  </si>
  <si>
    <t>6500012-7η ΥΓΕΙΟΝΟΜΙΚΗ ΠΕΡΙΦΕΡΕΙΑ ΚΡΗΤΗΣ</t>
  </si>
  <si>
    <t>ΑΝΑΒΑΘΜΙΣΗ ΒΙΟΪΑΤΡΙΚΟΥ ΕΞΟΠΛΙΣΜΟΥ ΚΕΝΤΡΩΝ ΥΓΕΙΑΣ ΥΓΕΙΟΝΟΜΙΚΗΣ ΠΕΡΙΦΕΡΕΙΑΣ ΚΡΗΤΗΣ</t>
  </si>
  <si>
    <t>ΝΕΟ ΙΣΟΓΕΙΟ ΚΤΙΡΙΟ ΠΕΡΙΦΕΡΕΙΑΚΟΥ ΙΑΤΡΕΙΟΥ ΨΑΡΗΣ ΦΟΡΑΔΑΣ</t>
  </si>
  <si>
    <t>Προμήθεια και Εγκατάσταση Ιατροτεχνολογικού Εξοπλισμού για τις ανάγκες λειτουργίας του ΠαΓΝΗ</t>
  </si>
  <si>
    <t>ΚΑΤΑΣΚΕΥΗ ΝΕΩΝ ΠΤΕΡΥΓΩΝ ΣΤΟ ΓΕΝΙΚΟ ΝΟΣΟΚΟΜΕΙΟ ΗΡΑΚΛΕΙΟΥ ΒΕΝΙΖΕΛΕΙΟ ΠΑΝΑΝΕΙΟ</t>
  </si>
  <si>
    <t>1083585-ΓΕΝΙΚΟ ΝΟΣΟΚΟΜΕΙΟ "ΒΕΝΙΖΕΛΕΙΟ" - "ΠΑΝΑΝΕΙΟ"</t>
  </si>
  <si>
    <t>ΑΝΕΓΕΡΣΗ ΠΕΡΙΦΕΡΕΙΑΚΟΥ ΙΑΤΡΕΙΟΥ ΘΡΑΨΑΝΟΥ</t>
  </si>
  <si>
    <t>ΝΕΟ ΙΣΟΓΕΙΟ ΚΤΙΡΙΟ ΠΟΛΥΔΥΝΑΜΟΥ ΠΕΡΙΦΕΡΕΙΑΚΟΥ ΙΑΤΡΕΙΟΥ ΠΛΑΤΑΝΙΑ</t>
  </si>
  <si>
    <t>66</t>
  </si>
  <si>
    <t>ΠΡΟΜΗΘΕΙΑ ΙΑΤΡΙΚΟΥ ΕΞΟΠΛΙΣΜΟΥ ΓΙΑ ΤΟ ΓΝ  ΚΥ ΚΑΡΥΣΤΟΥ ΔΙΟΚΛΕΙΟΝ</t>
  </si>
  <si>
    <t>Προμήθεια ιατροτεχνολογικού εξοπλισμού για τις ανάγκες του Γ Ν Λιβαδειάς ΓΝ Θηβών</t>
  </si>
  <si>
    <t>ΠΡΟΜΗΘΕΙΑ ΙΑΤΡΙΚΟΥ ΕΞΟΠΛΙΣΜΟΥ ΓΙΑ ΤΟ ΓΝΚΥ ΚΥΜΗΣ ΓΠΑΠΑΝΙΚΟΛΑΟΥ</t>
  </si>
  <si>
    <t>ΜΕΛΕΤΗ ΚΑΤΑΣΚΕΥΗ ΕΞΟΠΛΙΣΜΟΣ ΤΟΥ ΓΝ ΧΑΛΚΙΔΑΣ Β' ΦΑΣΗ</t>
  </si>
  <si>
    <t>ΠΡΟΜΗΘΕΙΑ 7 ΑΣΘΕΝΟΦΟΡΩΝ 4Χ2 3 ΚΙΝΗΤΩΝ ΜΟΝΑΔΩΝ KAI 7 ΑΣΘΕΝΟΦΟΡΩΝ 4Χ4 ΓΙΑ ΤΙΣ ΑΝΑΓΚΕΣ ΤΟΥ ΕΚΑΒ ΣΤΗΝ ΠΕΡΙΦΕΡΕΙΑ ΣΤΕΡΕΑΣ ΕΛΛΑΔΑΣ</t>
  </si>
  <si>
    <t>Προμήθεια και εγκατάσταση αξονικού τομογράφου 64 τομών στο ΓΝ Κέρκυρας</t>
  </si>
  <si>
    <t>ΠΡΟΜΗΘΕΙΑ 5 ΑΣΘΕΝΟΦΟΡΩΝ 4Χ2 ΚΑΙ 4 ΚΙΝΗΤΩΝ ΜΟΝΑΔΩΝ ΓΙΑ ΤΙΣ ΑΝΑΓΚΕΣ ΤΟΥ ΕΚΑΒ ΣΤΗΝ ΠΕΡΙΦΕΡΕΙΑ ΙΟΝΙΩΝ ΝΗΣΩΝ</t>
  </si>
  <si>
    <t xml:space="preserve"> Μελέτη κατασκευή Οικοδομικών  ΗΜ εργασιών και προμήθεια  εγκατάσταση ιατροτεχνολογικού και ξενοδοχειακού εξοπλισμού του νέου Γενικού Νοσοκομείου Λευκάδας </t>
  </si>
  <si>
    <t>ΠΡΟΜΗΘΕΙΑ 6 ΑΣΘΕΝΟΦΟΡΩΝ  ΓΙΑ ΤΙΣ ΑΝΑΓΚΕΣ ΤΟΥ ΕΚΑΒ ΣΤΗΝ ΠΕΡΙΦΕΡΕΙΑ ΙΟΝΙΩΝ ΝΗΣΩΝ</t>
  </si>
  <si>
    <t>90</t>
  </si>
  <si>
    <t>ΣΥΝΟΛΟ ΕΡΓΩΝ ΥΓΕΙΑΣ ΕΤΠΑ ΣΤΟ  Ε.Π. ΠΕΡΙΦΕΡΕΙΑΣ ΑΝΑΤΟΛΙΚΗΣ ΜΑΚΕΔΟΝΙΑΣ &amp; ΘΡΑΚΗΣ</t>
  </si>
  <si>
    <t xml:space="preserve">ΣΥΝΟΛΟ ΕΡΓΩΝ ΥΓΕΙΑΣ ΕΤΠΑ ΣΤΟ  Ε.Π. ΠΕΡΙΦΕΡΕΙΑΣ ΚΕΝΤΡΙΚΗΣ ΜΑΚΕΔΟΝΙΑΣ </t>
  </si>
  <si>
    <t xml:space="preserve">ΣΥΝΟΛΟ ΕΡΓΩΝ ΥΓΕΙΑΣ ΕΤΠΑ ΣΤΟ  Ε.Π. ΠΕΡΙΦΕΡΕΙΑΣ ΔΥΤΙΚΗΣ ΜΑΚΕΔΟΝΙΑΣ </t>
  </si>
  <si>
    <t>ΣΥΝΟΛΟ ΕΡΓΩΝ ΥΓΕΙΑΣ ΕΤΠΑ ΣΤΟ  Ε.Π. ΠΕΡΙΦΕΡΕΙΑΣ ΙΟΝΙΩΝ ΝΗΣΩΝ</t>
  </si>
  <si>
    <t>ΣΥΝΟΛΟ ΕΡΓΩΝ ΥΓΕΙΑΣ ΕΤΠΑ ΣΤΟ  Ε.Π. ΠΕΡΙΦΕΡΕΙΑΣ ΗΠΕΙΡΟΥ</t>
  </si>
  <si>
    <t>ΣΥΝΟΛΟ ΕΡΓΩΝ ΥΓΕΙΑΣ ΕΤΠΑ ΣΤΟ  Ε.Π. ΠΕΡΙΦΕΡΕΙΑΣ  ΘΕΣΣΑΛΙΑΣ</t>
  </si>
  <si>
    <t>ΣΥΝΟΛΟ ΕΡΓΩΝ ΥΓΕΙΑΣ ΕΤΠΑ ΣΤΟ  Ε.Π. ΠΕΡΙΦΕΡΕΙΑΣ  ΣΤΕΡΕΑΣ ΕΛΛΑΔΑΣ</t>
  </si>
  <si>
    <t>ΣΥΝΟΛΟ ΕΡΓΩΝ ΥΓΕΙΑΣ ΕΤΠΑ ΣΤΟ  Ε.Π. ΠΕΡΙΦΕΡΕΙΑΣ ΠΕΛΟΠΟΝΝΗΣΟΥ</t>
  </si>
  <si>
    <t>ΣΥΝΟΛΟ ΕΡΓΩΝ ΥΓΕΙΑΣ ΕΤΠΑ ΣΤΟ  Ε.Π. ΠΕΡΙΦΕΡΕΙΑΣ ΑΤΤΙΚΗΣ</t>
  </si>
  <si>
    <t>ΣΥΝΟΛΟ ΕΡΓΩΝ ΥΓΕΙΑΣ ΕΤΠΑ ΣΤΟ  Ε.Π. ΠΕΡΙΦΕΡΕΙΑΣ  ΔΥΤΙΚΗΣ  ΕΛΛΑΔΑΣ</t>
  </si>
  <si>
    <t>ΣΥΝΟΛΟ ΕΡΓΩΝ ΥΓΕΙΑΣ ΕΤΠΑ ΣΤΟ  Ε.Π. ΠΕΡΙΦΕΡΕΙΑΣ  ΒΟΡΕΙΟΥ ΑΙΓΑΙΟΥ</t>
  </si>
  <si>
    <t>ΣΥΝΟΛΟ ΕΡΓΩΝ ΥΓΕΙΑΣ ΕΤΠΑ ΣΤΟ  Ε.Π. ΠΕΡΙΦΕΡΕΙΑΣ ΝΟΤΙΟΥ  ΑΙΓΑΙΟΥ</t>
  </si>
  <si>
    <t>ΣΥΝΟΛΟ ΕΡΓΩΝ ΥΓΕΙΑΣ ΕΤΠΑ ΣΤΟ  Ε.Π. ΠΕΡΙΦΕΡΕΙΑΣ ΚΡΗΤΗΣ</t>
  </si>
  <si>
    <t>α/α</t>
  </si>
  <si>
    <t>ΗΜΕΡΟΜΗΝΙΕΣ ΑΝΑΦΟΡΑΣ ΕΥΔ ΟΠΣ</t>
  </si>
  <si>
    <t>5 έργα</t>
  </si>
  <si>
    <t>4 έργα</t>
  </si>
  <si>
    <t>15 έργα</t>
  </si>
  <si>
    <t>8 έργα</t>
  </si>
  <si>
    <t>10 έργα</t>
  </si>
  <si>
    <t>1020231-ΕΘΝΙΚΟΣ ΟΡΓΑΝΙΣΜΟΣ ΠΑΡΟΧΗΣ ΥΠΗΡΕΣΙΩΝ ΥΓΕΙΑΣ (ΕΟΠΥΥ)</t>
  </si>
  <si>
    <t>1083679-ΓΕΝΙΚΟ ΝΟΣΟΚΟΜΕΙΟ ΠΕΛΛΑΣ</t>
  </si>
  <si>
    <t>1020216-ΕΙΔΙΚΟΣ ΛΟΓΑΡΙΑΣΜΟΣ ΚΟΝΔΥΛΙΩΝ ΕΡΕΥΝΑΣ ΑΡΙΣΤΟΤΕΛΕΙΟΥ ΠΑΝΕΠΙΣΤΗΜΙΟΥ ΘΕΣΣΑΛΟΝΙΚΗΣ</t>
  </si>
  <si>
    <t>Strenghtening primary Medical care in IsoLated and deprived crossborder arEas</t>
  </si>
  <si>
    <t>Reducing access inequalities in primary healthcare for socially significant diseases at CB Areas deprived communities</t>
  </si>
  <si>
    <t>Promoting health on successful grounds Enhancing hospitals' cooperation on emergencies</t>
  </si>
  <si>
    <t>Innovative Medical Tourism Strategy</t>
  </si>
  <si>
    <t>Unified information system for exchanging information between primary health units in the crossborder area for emergency health cases</t>
  </si>
  <si>
    <t>JOINT ACTIONS FOR THE PROTECTION AND IMPROVEMENT OF PUBLIC HEALTH IN THE CROSSBORDER AREA</t>
  </si>
  <si>
    <t>Improving Quality and Accessibility of Health Care and Social services Centers in CrossBorder Regions</t>
  </si>
  <si>
    <t>Cross Border Heart Safe Cities</t>
  </si>
  <si>
    <t>Crossborder initiative for integrated health and social services promoting safe ageing early prevention and independent living for all</t>
  </si>
  <si>
    <t>Energy Efficiency Optimization in Health Care Units</t>
  </si>
  <si>
    <t>TAMEIO</t>
  </si>
  <si>
    <t>ΕΤΠΑ</t>
  </si>
  <si>
    <t>ΜΠΒ-ΙΙ</t>
  </si>
  <si>
    <t xml:space="preserve">ΕΠΙΤΕΛΙΚΗ ΔΟΜΗ ΥΠΟΥΡΓΕΙΟΥ ΥΓΕΙΑΣ </t>
  </si>
  <si>
    <t xml:space="preserve">ΠΙΝ 1.   </t>
  </si>
  <si>
    <t>6314005-ΚΕΝΤΡΟ ΘΕΡΑΠΕΙΑΣ ΕΞΑΡΤΗΜΕΝΩΝ ΑΤΟΜΩΝ (ΚΕΘΕΑ)</t>
  </si>
  <si>
    <t>Κινητή Μονάδα Περιφέρειας Αν Μακεδονίας Θράκης με έδρα την Αλεξανδρούπολη</t>
  </si>
  <si>
    <t>59</t>
  </si>
  <si>
    <t>Πολυδύναμο Κέντρο Ανατολικής Μακεδονίας Θράκης με έδρα την Αλεξανδρούπολη</t>
  </si>
  <si>
    <t>ΑΝΑΠΤΥΞΗ ΥΠΗΡΕΣΙΩΝ ΟΛΟΚΛΗΡΩΜΕΝΗΣ ΚΟΙΝΟΤΙΚΗΣ ΘΕΡΑΠΕΙΑΣ ΚΑΙ ΚΑΤ ΟΙΚΟΝ ΝΟΣΗΛΕΙΑΣ ΑΠΟ ΤΟ ΓΕΝΙΚΟ ΝΟΣΟΚΟΜΕΙΟ ΚΑΒΑΛΑΣ</t>
  </si>
  <si>
    <t>ΚΕΝΤΡΟ ΗΜΕΡΑΣ ΚΑΒΑΛΑΣ ΓΙΑ ΤΗΝ ΥΠΟΣΤΗΡΙΞΗ ΠΑΣΧΟΝΤΩΝ ΑΠΟ ΑΝΟΙΑ</t>
  </si>
  <si>
    <t>Λειτουργία Κέντρου Ημέρας για την Υποστήριξη Πασχόντων από Άνοια στην Αλεξανδρούπολη</t>
  </si>
  <si>
    <t>Ανάπτυξη υπηρεσιών ολοκληρωμένης κοινοτικής θεραπείας και κατ' οίκον νοσηλείας ΥΟΚΘΚΟΝ από την Κινητή Μονάδα Ψυχικής Υγείας  του ΠΓΝ ΈβρουΝοσηλευτική μονάδα ΠΓΝΑλεξπολης</t>
  </si>
  <si>
    <t>Ανάπτυξη παιδοψυχιατρικών υπηρεσιών από την Κινητή Μονάδα Ψυχικής Υγείας του ΠΓΝΈβρουΝοσηλευτική Μονάδα ΠΓΝ Αλεξπολης</t>
  </si>
  <si>
    <t>57</t>
  </si>
  <si>
    <t>6212971-ΕΤΑΙΡΙΑ ΚΟΙΝΩΝΙΚΗΣ ΨΥΧΙΑΤΡΙΚΗΣ ΚΑΙ ΨΥΧΙΚΗΣ ΥΓΕΙΑΣ ΠΑΝΑΓΙΩΤΗΣ ΣΑΚΕΛΛΑΡΟΠΟΥΛΟΣ</t>
  </si>
  <si>
    <t>Επιχορήγηση για την ανάπτυξη παιδοψυχιατρικών υπηρεσιών από την Εταιρία Κοινωνικής Ψυχιατρικής και Ψυχικής Υγείας Παναγιώτης Σακελλαρόπουλος στην Περιφέρεια ΑΜΘ</t>
  </si>
  <si>
    <t>6314020-ΕΤΑΙΡΙΑ ΨΥΧΙΚΗΣ ΥΓΕΙΑΣ ΚΑΙ ΚΟΙΝΩΝΙΚΗΣ ΑΠΟΚΑΤΑΣΤΑΣΗΣ ΑΣΘΕΝΩΝ</t>
  </si>
  <si>
    <t>ΕΠΙΧΟΡΗΓΗΣΗ ΑΝΑΠΤΥΞΗ ΥΠΗΡΕΣΙΩΝ ΟΛΟΚΛΗΡΩΜΕΝΗΣ ΚΟΙΝΟΤΙΚΗΣ ΘΕΡΑΠΕΙΑΣ ΚΑΙ ΥΠΗΡΕΣΙΩΝ ΝΟΣΗΛΕΙΑΣ ΚΑΤΟΙΚΟΝ ΜΕΣΩ ΤΗΣ ΕΝΙΣΧΥΣΗΣ ΤΟΥ ΚΕΝΤΡΟΥ ΗΜΕΡΑΣ ΠΟΛΥΔΕΥΚΗΣ ΣΤΟ ΝΔΡΑΜΑΣ ΤΗΣ ΕΤΑΙΡΕΙΑΣ ΨΥΧΙΚΗΣ ΥΓΕΙΑΣ ΚΑΙ ΚΟΙΝΩΝΙΚΗΣ ΑΠΟΚΑΤΑΣΤΑΣΗΣ ΑΣΘΕΝΩΝ ΕΨΥΚΑ</t>
  </si>
  <si>
    <t>Μονάδα για άτομα με ψυχιατρική συννοσηρότητα με έδρα στη Θεσσαλονίκη</t>
  </si>
  <si>
    <t>Μονάδα απεξάρτησης από το αλκοόλ και τις νόμιμες εξαρτήσειςΠολυδύναμο Θεραπευτικό Κέντρο για τις Νόμιμες Εξαρτήσεις</t>
  </si>
  <si>
    <t>6213153-ΟΡΓΑΝΙΣΜΟΣ ΚΑΤΑ ΤΩΝ ΝΑΡΚΩΤΙΚΩΝ (ΟΚΑΝΑ)</t>
  </si>
  <si>
    <t>Δίκτυο δομών και υπηρεσιών για την αντιμετώπιση των εξαρτήσεων</t>
  </si>
  <si>
    <t>ΥΠΟΣΤΗΡΙΞΗ ΤΗΣ ΑΠΑΣΧΟΛΗΣΙΜΟΤΗΤΑΣ ΑΠΕΞΑΡΤΗΜΕΝΩΝ ΑΤΟΜΩΝ</t>
  </si>
  <si>
    <t>Πρόγραμμα Κοινωνικής Ένταξης με έδρα τη Θεσσαλονίκη</t>
  </si>
  <si>
    <t>Μονάδα Σωματικής Αποτοξίνωσης Ενίσχυση της υπάρχουσας Δομής</t>
  </si>
  <si>
    <t>Μονάδα Άμεσης Πρόσβασης με Υπηρεσίες Κινητής Μονάδας με έδρα τη Θεσσαλονίκη</t>
  </si>
  <si>
    <t>46</t>
  </si>
  <si>
    <t>Κατ οίκον ψυχιατρική νοσηλεία στον Δυτικό Τομέα Θεσσαλονίκης</t>
  </si>
  <si>
    <t>6312804-ΕΛΛΗΝΙΚΗ ΕΤΑΙΡΕΙΑ ΝΟΣΟΥ ALZHEIMER &amp;  ΣΥΓΓΕΝΩΝ  ΔΙΑΤΑΡΑΧΩΝ (ΕΕΝΑΣΔ) (ΘΕΣ/ΚΗ)</t>
  </si>
  <si>
    <t>Οικοτροφείο για πάσχοντες από άνοια τελικού σταδίου στο Νομό Θεσσαλονίκης</t>
  </si>
  <si>
    <t>6213775-ΕΤΑΙΡΙΑ ΕΡΕΥΝΑΣ ΕΚΠΑΙΔΕΥΣΗΣ ΚΑΙ ΨΥΧΟΚΟΙΝΩΝΙΚΗΣ ΑΠΟΚΑΤΑΣΤΑΣΗΣ "ΣΥΝΘΕΣΗ"</t>
  </si>
  <si>
    <t>ΠΑΡΟΧΗ ΥΠΗΡΕΣΙΩΝ ΨΥΧΙΚΗΣ ΥΓΕΙΑΣ ΣΤΗΝ ΚΟΙΝΟΤΗΤΑ</t>
  </si>
  <si>
    <t>ΠΡΟΓΡΑΜΜΑ ΔΙΑΣΥΝΔΕΣΗΣ ΙΑΤΡΕΙΟΥ ΜΝΗΜΗΣ ΚΑΙ ΝΟΗΤΙΚΩΝ ΛΕΙΤΟΥΡΓΙΩΝ ΤOY  ΓNΘ ΠΑΠΑΓΕΩΡΓΙΟΥ  ΜΕ ΔΟΜΕΣ ΠΡΩΤΟΒΑΘΜΙΑΣ ΦΡΟΝΤΙΔΑΣ ΥΓΕΙΑΣ</t>
  </si>
  <si>
    <t>Διασύνδεση Κέντρων Ημέρας για Πάσχοντες από 'ΑνοιαAlzheimer με Μονάδες των ΟΤΑ ΚΑΠΗ, ΚΗΦΗ</t>
  </si>
  <si>
    <t>«ΠΡΟΓΡΑΜΜΑ ΥΠΗΡΕΣΙΩΝ ΠΡΟΛΗΨΗΣ»</t>
  </si>
  <si>
    <t>4040960-ΝΕΣΤΩΡ - ΨΥΧΟΓΗΡΙΑΤΡΙΚΗ ΕΤΑΙΡΙΑ</t>
  </si>
  <si>
    <t>Λειτουργία Ειδικού Κέντρου Ημέρας για πάσχοντες από Αλτσχάϊμερ στην Κοζάνη</t>
  </si>
  <si>
    <t>Ανάπτυξη Υπηρεσιών Ολοκληρωμένης Κοινοτικής Θεραπείας και υπηρεσιών νοσηλείας κατοίκον μέσω της ενίσχυσης της Κινητής Μονάδας Ψυχικής Υγείας ΚοζάνηςΓρεβενών της Εταιρίας Ψυχικής Υγείας και Κοινωνικής Αποκατάστασης Ασθενών  ΕΨΥΚΑ</t>
  </si>
  <si>
    <t>Διασύνδεση Ειδικού Κέντρου Ημέρας για πάσχοντες από άνοιαAlzheimer της Ψυχογηριατρικής Εταιρίας Νέστωρ με μονάδες ΟΤΑ ΚΑΠΗΚΗΦΗ στην Κοζάνη</t>
  </si>
  <si>
    <t>ΑΝΑΠΤΥΞΗ ΠΑΙΔΟΨΥΧΙΑΤΡΙΚΩΝ ΥΠΗΡΕΣΙΩΝ ΜΕΣΩ ΤΗΣ ΕΝΙΣΧΥΣΗΣ ΤΗΣ ΚΙΝΗΤΗΣ ΜΟΝΑΔΑΣ ΨΥΧΙΚΗΣ ΥΓΕΙΑΣ ΚΟΖΑΝΗΣΓΡΕΒΕΝΩΝ ΤΗΣ ΕΤΑΙΡΕΙΑΣ ΨΥΧΙΚΗΣ ΥΓΕΙΑΣ ΚΑΙ ΚΟΙΝΩΝΙΚΗΣ ΑΠΟΚΑΤΑΣΤΑΣΗΣ ΑΣΘΕΝΩΝ  ΕΨΥΚΑ</t>
  </si>
  <si>
    <t>Πολυδύναμο Κέντρο Αντιμετώπισης Εξαρτήσεων Ηπείρου με έδρα την Άρτα</t>
  </si>
  <si>
    <t>Πρόγραμμα Κοινωνικής Ένταξης Περιφέρειας Ηπείρου με έδρα τα Ιωάννινα</t>
  </si>
  <si>
    <t>Κινητή Μονάδα Περιφέρειας Ηπείρου με έδρα τα Ιωάννινα</t>
  </si>
  <si>
    <t>1083528-ΓΕΝΙΚΟ ΝΟΣΟΚΟΜΕΙΟ ΙΩΑΝΝΙΝΩΝ 'Γ ΧΑΤΖΗΚΩΣΤΑ'</t>
  </si>
  <si>
    <t>Μονάδα Σωματικής Αποτοξίνωσης στα Ιωάννινα</t>
  </si>
  <si>
    <t>31</t>
  </si>
  <si>
    <t>1 έργο</t>
  </si>
  <si>
    <t>ΕΝΙΣΧΥΣΗ ΕΞΕΙΔΙΚΕΥΜΕΝΩΝ ΥΠΗΡΕΣΙΩΝ ΣΤΗΝ ΨΥΧΙΚΗ ΥΓΕΙΑ</t>
  </si>
  <si>
    <t>6314067-"ΔΙΟΔΟΣ"-ΑΜΚΕ</t>
  </si>
  <si>
    <t>Επιχορήγηση του  Κέντρου Ημέρας ΚΗΠΟΣ της ΔΙΟΔΟΣ ΑμΚΕ για την υλοποίηση της πράξης Παροχή υπηρεσιών ψυχική υγείας στην Κοινότητα</t>
  </si>
  <si>
    <t>5040677-ΑΠΟΣΤΟΛΗ</t>
  </si>
  <si>
    <t>Επιχορήγηση Αποστολής για την Ανάπτυξη Παιδοψυχιατρικού Τμήματος στην Κινητή Μονάδα Ψυχικής Υγείας Καρδίτσας</t>
  </si>
  <si>
    <t>6314089-"ΣΥΝ-ΕΙΡΜΟΣ" ΑΜΚΕ ΚΟΙΝΩΝΙΚΗΣ ΑΛΛΗΛΕΓΓΥΗΣ</t>
  </si>
  <si>
    <t>Επιχορήγηση ΑμΚΕ Συνειρμός για την Ενίσχυση της Κινητής Μονάδας Ψυχικής Υγείας Ν Τρικάλων</t>
  </si>
  <si>
    <t>6 έργα</t>
  </si>
  <si>
    <t>2 έργα</t>
  </si>
  <si>
    <t>7 έργα</t>
  </si>
  <si>
    <t>Κινητή Μονάδα Περιφέρειας Στερεάς Ελλάδας με έδρα τη Λαμία</t>
  </si>
  <si>
    <t>Πολυδύναμο Κέντρο Περιφέρειας Στερεάς Ελλάδας με έδρα τη Λαμία</t>
  </si>
  <si>
    <t>6314075-ΦΘΙΩΤΙΚΗ ΕΤΑΙΡΙΑ ΨΥΧΙΚΗΣ ΥΓΕΙΑΣ</t>
  </si>
  <si>
    <t>Υπηρεσίες κατ' οίκον νοσηλείας και ειδικής φροντίδας ψυχικής υγείας</t>
  </si>
  <si>
    <t>Παροχή Υπηρεσιών Ψυχικής Υγείας στην Κοινότητα Νομού Φωκίδας</t>
  </si>
  <si>
    <t>6314095-"ΙΑΣΙΣ" ΑΣΤΙΚΗ ΕΤΑΙΡΕΙΑ ΜΗ ΚΕΡΔΟΣΚΟΠΙΚΟΥ ΧΑΡΑΚΤΗΡΑ</t>
  </si>
  <si>
    <t>Υπηρεσίες Ολοκληρωμένης Κοινοτικής Θεραπείας και υπηρεσιών νοσηλείας κατ' οίκον   ΑμΚΕ ΙΑΣΙΣ</t>
  </si>
  <si>
    <t>6314086-ΕΤΑΙΡΕΙΑ ΝΟΣΟΥ ALZHEIMER  ΚΑΙ ΣΥΝΑΦΩΝ ΔΙΑΤΑΡΑΧΩΝ ΑΘΗΝΩΝ</t>
  </si>
  <si>
    <t>Πρόγραμμα διασύνδεσης Κέντρου Ημέρας Αμαρουσίου για την άνοια με Μονάδες ΟΤΑ για την τρίτη ηλικία</t>
  </si>
  <si>
    <t>Πρόγραμμα διασύνδεσης Κέντρου Ημέρας Πατησίων για την άνοια με μονάδες ΟΤΑ για την τρίτη ηλικία</t>
  </si>
  <si>
    <t>3 έργα</t>
  </si>
  <si>
    <t>ΔΙΚΤΥΟ ΔΟΜΩΝ ΚΑ ΥΠΗΡΕΣΙΩΝ ΓΙΑ ΤΗΝ ΑΝΤΙΜΕΤΩΠΙΣΗ ΤΩΝ ΕΞΑΡΤΗΣΕΩΝ</t>
  </si>
  <si>
    <t>Πολυδύναμο Κέντρο Περιφέρειας Πελοποννήσου με έδρα το Ναύπλιο</t>
  </si>
  <si>
    <t>Πολυδύναμο Κέντρο Περιφέρειας Πελοποννήσου με έδρα την Καλαμάτα</t>
  </si>
  <si>
    <t>Κινητή Μονάδα Περιφέρειας Πελοποννήσου με έδρα το Ναύπλιο</t>
  </si>
  <si>
    <t>40</t>
  </si>
  <si>
    <t>41</t>
  </si>
  <si>
    <t>Ανάπτυξη και λειτουργία Δομής φιλοξενίας ασθενών με Alzheimer στο τελικό στάδιο της ασθένειας στην πόλη της Καλαμάτας</t>
  </si>
  <si>
    <t>6314078-"IASIS"-ΑΜΚΕ</t>
  </si>
  <si>
    <t>Ανάπτυξη Εξειδικευμένων Υπηρεσιών για την υποστήριξη πασχόντων από άνοια μέσω ανάπτυξης Κέντρου Ημέρας στην Καλαμάτα Μεσσηνίας</t>
  </si>
  <si>
    <t>Ολοκληρωμένες Υπηρεσίες Ψυχικής Υγείας σε Παιδιά και Εφήβους από την Κινητή Μονάδα Ψυχικής Υγείας Λακωνίας της ΑΠΟΣΤΟΛΗ</t>
  </si>
  <si>
    <t>Ολοκληρωμένη Κοινοτική Θεραπεία και Κατ οίκον Νοσηλεία από την Κινητή Μονάδα Ψυχικής Υγείας Λακωνίας της ΑΠΟΣΤΟΛΗ</t>
  </si>
  <si>
    <t>ΔΙΚΤΥΟ ΔΟΜΩΝ ΚΑΙ ΥΠΗΡΕΣΙΩΝ ΓΙΑ ΤΗΝ ΑΝΤΙΜΕΤΩΠΙΣΗ ΤΩΝ ΕΞΑΡΤΗΣΕΩΝ</t>
  </si>
  <si>
    <t>Πολυδύναμο Κέντρο ΚΕΘΕΑ Περιφέρειας Δυτικής Ελλάδος έδρα Πύργος</t>
  </si>
  <si>
    <t>Πρόγραμμα Κοινωνικής Ένταξης</t>
  </si>
  <si>
    <t xml:space="preserve">Ανάπτυξη Δομών Ψυχικής Υγείας  Εισαγωγή καινοτόμων υπηρεσιών ψυχικής υγείας στην πρωτοβάθμια φροντίδα υγείας πρόληψηπροαγωγή από το Κέντρο Ψυχικής Υγείας της Νοσηλευτικής Μονάδας Αγρινίου του Γενικού Νοσοκομείου Αιτωλοακαρνανίας </t>
  </si>
  <si>
    <t>613143081-ΚΟΙΝΩΦΕΛΕΣ ΣΩΜΑΤΕΙΟ ΑΡΩΓΗΣ &amp; ΦΡΟΝΤΙΔΑΣ ΗΛΙΚΙΩΜΕΝΩΝ &amp; ΑΤΟΜΩΝ ΜΕ ΑΝΑΠΗΡΙΑ-ΦΡΟΝΤΙΖΩ</t>
  </si>
  <si>
    <t>ΚΕΝΤΡΟ ΗΜΕΡΑΣ ΓΙΑ ΑΣΘΕΝΕΙΣ ΜΕ ΑΝΟΙΑ ΣΤΗΝ ΠΑΤΡΑ</t>
  </si>
  <si>
    <t>Ενίσχυση του Κέντρου Ψυχικής Υγείας του Γενικού Νοσοκομείου Πατρών Ο Άγιος Ανδρέας για την παροχή υπηρεσιών κατ' οίκον νοσηλείας</t>
  </si>
  <si>
    <t>58</t>
  </si>
  <si>
    <t>Κινητή Μονάδα Περιφέρειας Βορείου Αιγαίου με έδρα τη Λέσβο</t>
  </si>
  <si>
    <t>Πολυδύναμο Κέντρο Βορείου Αιγαίου με έδρα τη Χίο</t>
  </si>
  <si>
    <t>6314083-ΚΕΝΤΡΟ ΠΑΙΔΙΟΥ ΕΦΗΒΟΥ ΔΙΑΓΝΩΣΗ ΣΥΜΒΟΥΛΕΥΤΙΚΗ ΑΠΟΚΑΤΑΣΤΑΣΗ</t>
  </si>
  <si>
    <t>Δράσεις Παροχής Υπηρεσιών Ψυχικής Υγείας στην κοινότητα από την Κινητή Μονάδα Ψυχικής Υγείας Χίου</t>
  </si>
  <si>
    <t>Πολυδύναμο Κέντρο για την αντιμετώπιση των εξαρτήσεων ν Ρόδου</t>
  </si>
  <si>
    <t>Κινητή Μονάδα Αντιμετώπισης των εξαρτήσεων ν Ρόδου</t>
  </si>
  <si>
    <t>4040958-ΚΛΙΜΑΚΑ, ΑΣΤΙΚΗ ΜΗ ΚΕΡΔΟΣΚΟΠΙΚΗ</t>
  </si>
  <si>
    <t>Δράσεις παροχής υπηρεσιών ψυχικής υγείας στην κοινότητα από την Κινητή Μονάδα Ψυχικής Υγείας Νοτιοανατολικών Κυκλάδων</t>
  </si>
  <si>
    <t>6314031-ΕΤΑΙΡΕΙΑ ΠΕΡΙΦΕΡΕΙΑΚΗΣ ΑΝΑΠΤΥΞΗΣ ΨΥΧΙΚΗΣ ΥΓΕΙΑΣ</t>
  </si>
  <si>
    <t>Παροχή εξειδικευμένων υπηρεσιών ψυχικής υγείας από τις Κινητές Μονάδες ΒΑ  Δ Κυκλάδων</t>
  </si>
  <si>
    <t>6314049-ΕΤΑΙΡΕΙΑ ΑΝΑΠΤΥΞΗΣ ΚΟΙΝΟΤΙΚΩΝ ΥΠΗΡΕΣΙΩΝ ΨΥΧΙΚΗΣ ΥΓΕΙΑΣ ΠΑΙΔΙΩΝ&amp;ΕΝΗΛΙΚΩΝ ΠΑΝΑΚΕΙΑ</t>
  </si>
  <si>
    <t>Δράσεις παροχής υπηρεσιών ψυχικής υγείας στην κοινότητα στη ν Ρόδο</t>
  </si>
  <si>
    <t>Μονάδα για Άτομα με Ψυχιατρική Συννοσηρότητα Περιφέρειας Κρήτης με έδρα το Ηράκλειο</t>
  </si>
  <si>
    <t>Πολυδύναμο Κέντρο Περιφέρειας Κρήτης με έδρα τα Χανιά</t>
  </si>
  <si>
    <t>Κινητή Μονάδα Περιφέρειας Κρήτης με έδρα το Ηράκλειο</t>
  </si>
  <si>
    <t>Πολυδύναμο Κέντρο Περιφέρειας Κρήτης με έδρα τον Αγ Νικόλαο</t>
  </si>
  <si>
    <t>4041349-ΙΝΣΤΙΤΟΥΤΟ ΕΡΕΥΝΑΣ - ΕΚΠΑΙΔΕΥΣΗΣ ΨΥΧΙΑΤΡΙΚΩΝ ΑΝΟΪΚΩΝ ΑΣΘΕΝΩΝ - ALZHEIMER</t>
  </si>
  <si>
    <t>Πρόγραμμα Διασύνδεσης Ινστιτούτου Έρευνας Εκπαίδευσης Ψυχιατρικών Ανοϊκών Ασθενών  Alzheimer Χανίων με ΚΑΠΗΚΗΦΗ Περιφέρειας Κρήτης</t>
  </si>
  <si>
    <t>ΑΝΑΠΤΥΞΗ ΠΑΙΔΟΨΥΧΙΑΤΡΙΚΩΝ ΥΠΗΡΕΣΙΩΝ ΜΕΣΩ ΤΗΣ ΕΝΙΣΧΥΣΗΣ ΤΟΥ ΚΕΝΤΡΟΥ ΨΥΧΙΚΗΣ ΥΓΕΙΑΣ ΗΡΑΚΛΕΙΟΥ</t>
  </si>
  <si>
    <t>1083565-ΓΕΝΙΚΟ ΝΟΣΟΚΟΜΕΙΟ ΧΑΝΙΩΝ ΑΓΙΟΣ ΓΕΩΡΓΙΟΣ</t>
  </si>
  <si>
    <t>Ανάπτυξη παιδοψυχιατρικών υπηρεσιών από την Κινητή Μονάδα Ψυχικής Υγείας του ΚΨΥ Γενικού Νοσοκομείου Χανίων</t>
  </si>
  <si>
    <t>ΑΝΑΠΤΥΞΗ ΠΑΙΔΟΨΥΧΙΑΤΡΙΚΩΝ ΥΠΗΡΕΣΙΩΝ ΜΕΣΩ ΤΗΣ ΕΝΙΣΧΥΣΗΣ ΤΟΥ ΚοιΚεΨΥΠΕΗΡΑΚΛΕΙΟΥ</t>
  </si>
  <si>
    <t>6314084-ΑΣΤΙΚΗ ΜΗ ΚΕΡΔΟΣΚΟΠΙΚΗ ΕΤΑΙΡΕΙΑ ΨΥΧΟΚΟΙΝΩΝΙΚΗ ΣΤΗΡΙΞΗ «Η ΑΡΩΓΗ»</t>
  </si>
  <si>
    <t>ΑΝΑΠΤΥΞΗ ΠΑΙΔΟΨΥΧΙΑΤΡΙΚΩΝ ΥΠΗΡΕΣΙΩΝ ΣΤΗΝ ΚΜΨΥ ΝΟΜΟΥ ΛΑΣΙΘΙΟΥ</t>
  </si>
  <si>
    <t>ΑΝΑΠΤΥΞΗ ΥΠΗΡΕΣΙΩΝ ΝΟΣΗΛΕΙΑΣ ΚΑΤ'ΟΙΚΟΝ  ΑΠΟ ΤΟ ΚΕΝΤΡΟ ΨΥΧΙΚΗΣ ΥΓΕΙΑΣ ΗΡΑΚΛΕΙΟΥ</t>
  </si>
  <si>
    <t xml:space="preserve"> Εξαρτήσεων</t>
  </si>
  <si>
    <t>Ψυχ Υγείας</t>
  </si>
  <si>
    <t>ΠΦΥ</t>
  </si>
  <si>
    <t xml:space="preserve">ΠΙΝ 2.   </t>
  </si>
  <si>
    <t>ΣΥΝΟΛΟ ΕΡΓΩΝ ΥΓΕΙΑΣ ΕKΤ ΣΤΟ  Ε.Π. ΠΕΡΙΦΕΡΕΙΑΣ ΑΝΑΤΟΛΙΚΗΣ ΜΑΚΕΔΟΝΙΑΣ &amp; ΘΡΑΚΗΣ</t>
  </si>
  <si>
    <t xml:space="preserve">ΣΥΝΟΛΟ ΕΡΓΩΝ ΥΓΕΙΑΣ ΕKΤ ΣΤΟ  Ε.Π. ΠΕΡΙΦΕΡΕΙΑΣ ΚΕΝΤΡΙΚΗΣ ΜΑΚΕΔΟΝΙΑΣ </t>
  </si>
  <si>
    <t xml:space="preserve">ΣΥΝΟΛΟ ΕΡΓΩΝ ΥΓΕΙΑΣ ΕKΤ ΣΤΟ  Ε.Π. ΠΕΡΙΦΕΡΕΙΑΣ ΔΥΤΙΚΗΣ ΜΑΚΕΔΟΝΙΑΣ </t>
  </si>
  <si>
    <t>ΣΥΝΟΛΟ ΕΡΓΩΝ ΥΓΕΙΑΣ ΕKT ΣΤΟ  Ε.Π. ΠΕΡΙΦΕΡΕΙΑΣ  ΘΕΣΣΑΛΙΑΣ</t>
  </si>
  <si>
    <t>ΣΥΝΟΛΟ ΕΡΓΩΝ ΥΓΕΙΑΣ ΕKT ΣΤΟ  Ε.Π. ΠΕΡΙΦΕΡΕΙΑΣ ΗΠΕΙΡΟΥ</t>
  </si>
  <si>
    <t>ΣΥΝΟΛΟ ΕΡΓΩΝ ΥΓΕΙΑΣ ΕKT ΣΤΟ  Ε.Π. ΠΕΡΙΦΕΡΕΙΑΣ ΙΟΝΙΩΝ ΝΗΣΩΝ</t>
  </si>
  <si>
    <t>1090210-ΕΠΙΤΕΛΙΚΗ ΔΟΜΗ ΕΣΠΑ ΥΠΟΥΡΓΕΙΟΥ ΥΓΕΙΑΣ</t>
  </si>
  <si>
    <t>Λειτουργία Τοπικών Ομάδων Υγείας</t>
  </si>
  <si>
    <t>ΣΥΝΟΛΟ ΕΡΓΩΝ ΥΓΕΙΑΣ ΕKT ΣΤΟ  Ε.Π. ΠΕΡΙΦΕΡΕΙΑΣ ΣΤΕΡΕΑΣ ΕΛΛΑΔΑΣ</t>
  </si>
  <si>
    <t>ΣΥΝΟΛΟ ΕΡΓΩΝ ΥΓΕΙΑΣ ΕKT ΣΤΟ  Ε.Π. ΠΕΡΙΦΕΡΕΙΑΣ ΑΤΤΙΚΗΣ</t>
  </si>
  <si>
    <t>ΣΥΝΟΛΟ ΕΡΓΩΝ ΥΓΕΙΑΣ ΕKT ΣΤΟ  Ε.Π. ΠΕΡΙΦΕΡΕΙΑΣ ΠΕΛΟΠΟΝΝΗΣΟΥ</t>
  </si>
  <si>
    <t>ΣΥΝΟΛΟ ΕΡΓΩΝ ΥΓΕΙΑΣ ΕKT ΣΤΟ  Ε.Π. ΠΕΡΙΦΕΡΕΙΑΣ ΔΥΤΙΚΗΣ ΕΛΛΑΔΑΣ</t>
  </si>
  <si>
    <t>ΣΥΝΟΛΟ ΕΡΓΩΝ ΥΓΕΙΑΣ ΕKT ΣΤΟ  Ε.Π. ΠΕΡΙΦΕΡΕΙΑΣ ΒΟΡΕΙΟΥ ΑΙΓΑΙΟΥ</t>
  </si>
  <si>
    <t>ΣΥΝΟΛΟ ΕΡΓΩΝ ΥΓΕΙΑΣ ΕKT ΣΤΟ  Ε.Π. ΠΕΡΙΦΕΡΕΙΑΣ ΝΟΤΙΟΥ ΑΙΓΑΙΟΥ</t>
  </si>
  <si>
    <t>ΣΥΝΟΛΟ ΕΡΓΩΝ ΥΓΕΙΑΣ ΕKT ΣΤΟ  Ε.Π. ΠΕΡΙΦΕΡΕΙΑΣ ΚΡΗΤΗΣ</t>
  </si>
  <si>
    <t>Ε.Υ.Δ. Ε.Π. ΜΕΤΑΡΡΥΘΜΙΣΗ ΔΗΜΟΣΙΟΥ ΤΟΜΕΑ</t>
  </si>
  <si>
    <t>Δράσεις Οριζόντιου χαρακτήρα για τη λειτουργία των Τοπικών Ομάδων Υγείας</t>
  </si>
  <si>
    <t xml:space="preserve">Λειτουργία Τοπικών Ομάδων Υγείας για την αναδιάρθρωση της Πρωτοβάθμιας Φροντίδας Υγείας στις λιγότερο αναπτυγμένες περιφέρειες του ΑΠ 1 </t>
  </si>
  <si>
    <t>Λειτουργία Τοπικών Ομάδων Υγείας για την αναδιάρθρωση της Πρωτοβάθμιας Φροντίδας Υγείας στις περιφέρειες σε μετάβαση του ΑΠ 1</t>
  </si>
  <si>
    <t>Λειτουργία Τοπικών Ομάδων Υγείας για την αναδιάρθρωση της Πρωτοβάθμιας Φροντίδας Υγείας στις περισσότερο αναπτυγμένες περιφέρειες του ΑΠ 1</t>
  </si>
  <si>
    <t>Λειτουργία Τοπικών Ομάδων Υγείας για την αναδιάρθρωση της Πρωτοβάθμιας Φροντίδας Υγείας στις περιφέρειες σε μετάβαση του ΑΠ 2</t>
  </si>
  <si>
    <t>Λειτουργία Τοπικών Ομάδων Υγείας για την αναδιάρθρωση της Πρωτοβάθμιας Φροντίδας Υγείας στις περισσότερο αναπτυγμένες περιφέρειες του ΑΠ 3</t>
  </si>
  <si>
    <t>Ολοκληρωμένη Πληροφοριακή Υποστήριξη Εθνικού Δικτύου Πρωτοβάθμιας Φροντίδας Υγείας</t>
  </si>
  <si>
    <t>Ενιαίο Πληροφοριακό Σύστημα για την Υποστήριξη των Επιχειρησιακών Λειτουργιών Μονάδων Υγείας του ΕΣΥ</t>
  </si>
  <si>
    <t>Αναδιοργάνωση της ΗΔΙΚΑ ΑΕ για την ευθυγράμμιση του λειτουργικού και οργανωτικού της μοντέλου με τις συνθήκες που διαμορφώνονται από την αξιοποίηση των δράσεων εκσυγχρονισμού και εισαγωγής συστημάτων νέων τεχνολογιών στην Κοινωνική Ασφάλιση και την Υγεία</t>
  </si>
  <si>
    <t>Ηλεκτρονικές Υπηρεσίες για το Εθνικό Σύστημα Αιμοδοσίας</t>
  </si>
  <si>
    <t>5070523-ΕΘΝΙΚΟ ΔΙΚΤΥΟ ΥΠΟΔΟΜΩΝ ΤΕΧΝΟΛΟΓΙΑΣ ΚΑΙ ΕΡΕΥΝΑΣ Α.Ε.</t>
  </si>
  <si>
    <t>1011404-ΗΛΕΚΤΡΟΝΙΚΗ ΔΙΑΚΥΒΕΡΝΗΣΗ ΚΟΙΝΩΝΙΚΗΣ ΑΣΦΑΛΙΣΗΣ ΑΕ</t>
  </si>
  <si>
    <t>Προμήθεια λογισμικού αιμοδοσιακού πληροφοριακού συστήματος βασισμένου στη χρήση τεχνολογιών διαδικτύου</t>
  </si>
  <si>
    <t>Ανάπτυξη πλαισίου διαχείρισης ποιότηταςασφάλειαςβιοεπαγρύπνησης και πλαισίου αδειοδότησηςελέγχουαξιολόγησης Μονάδων Υγείας και λοιπών φορέων  στη δωρεά και μεταμόσχευση οργάνων ιστών και κυττάρων</t>
  </si>
  <si>
    <t>6314014-ΕΘΝΙΚΟΣ ΟΡΓΑΝΙΣΜΟΣ ΜΕΤΑΜΟΣΧΕΥΣΕΩΝ</t>
  </si>
  <si>
    <t>Λειτουργικά έξοδα και παροχή υπηρεσιών της Επιτελικής Δομής ΕΣΠΑ Υπουργείου Υγείας</t>
  </si>
  <si>
    <t>ΔΡΑΣΕΙΣ ΠΛΗΡΟΦΟΡΗΣΗΣ  ΔΗΜΟΣΙΟΤΗΤΑΣ ΤΗΣ ΕΠΙΤΕΛΙΚΗΣ ΔΟΜΗΣ ΕΣΠΑ ΥΠ ΥΓΕΙΑΣ ΣΤΟ ΕΤΠΑ</t>
  </si>
  <si>
    <t>ΛΕΙΤΟΥΡΓΙΚΑ ΕΞΟΔΑ  ΠΑΡΟΧΗ ΥΠΗΡΕΣΙΩΝ ΤΗΣ ΕΠΙΤΕΛΙΚΗΣ ΔΟΜΗΣ ΕΣΠΑ ΥΠ ΥΓΕΙΑΣ ΣΤΟ ΕΤΠΑ</t>
  </si>
  <si>
    <t>ΔΡΑΣΕΙΣ ΠΛΗΡΟΦΟΡΗΣΗΣ  ΔΗΜΟΣΙΟΤΗΤΑΣ ΤΗΣ ΕΠΙΤΕΛΙΚΗΣ ΔΟΜΗΣ ΕΣΠΑ ΥΠ ΥΓΕΙΑΣ ΣΤΟ ΕΚΤ</t>
  </si>
  <si>
    <t>Υποστήριξη διοικητικών και οργανωτικών μεταβολών στη Διοίκηση Υπηρεσιών Ψυχικής Υγείας - Τομεακών Επιτροπών και Οργάνων του Ν.4461/2017 που συνδέονται με τις Υ.ΠΕ.</t>
  </si>
  <si>
    <t xml:space="preserve">ΠΙΝ 3.   </t>
  </si>
  <si>
    <t xml:space="preserve">ΠΙΝ 4.   </t>
  </si>
  <si>
    <t>ΗΜΕΡΟΜΗΝΙΕΣ ΑΝΑΦΟΡΑΣ ΕΥΔ ΕΠ ΥΜΕΠΕΡΑΑ</t>
  </si>
  <si>
    <t>ΠΙΝΑΚΑΣ 5.   3   ΕΡΓΑ ΥΓΕΙΑΣ  στο ΕΠ ΑΝΕΚ</t>
  </si>
  <si>
    <t>Παροχή προηγμένων δικτυακώνυπολογιστικών υπηρ σε Νοσοκομειακές Μονάδες σε περ υπολογιστικού νέφους με στόχο την υποστήριξη του κλινικού έργου την ενίσχυση της ερευνητικής τους δραστηριότητας και τη βελτίωση της ανταγωνιστικότητας του τομέα υγείας</t>
  </si>
  <si>
    <t xml:space="preserve">ΠΙΝ 5.   </t>
  </si>
  <si>
    <t>ΠΙΝΑΚΑΣ 6.   1   ΕΡΓΟ ΥΓΕΙΑΣ  στο ΕΠ ΑΝΑΔΕΔΒΜ</t>
  </si>
  <si>
    <t xml:space="preserve">ΠΙΝ 6.   </t>
  </si>
  <si>
    <t>Παθητική και ενεργητική ενεργειακή αναβάθμιση υποδομών στο ΓΝΘ ΠΑΠΑΓΕΩΡΓΙΟΥ</t>
  </si>
  <si>
    <t>ΕΝΕΡΓΕΙΑΚΗ ΑΝΑΒΑΘΜΙΣΗ ΤΟΥ ΓΕΝΙΚΟΥ ΝΟΣΟΚΟΜΕΙΟΥ ΚΑΒΑΛΑΣ  ΠΑΡΑΓΩΓΗ ΕΝΕΡΓΕΙΑΣ ΜΕ ΣΗΘΥΑ ΚΑΙ ΕΝΣΩΜΑΤΩΣΗ ΜΕΤΡΩΝ ΕΞΟΙΚΟΝΟΜΗΣΗΣ ΕΝΕΡΓΕΙΑΣ</t>
  </si>
  <si>
    <t>ΕΠΕΜΒΑΣΕΙΣ ΕΝΕΡΓΕΙΑΚΗΣ ΑΝΑΒΑΘΜΙΣΗΣ ΕΞΟΙΚΟΝΟΜΗΣΗΣ ΚΑΙ ΠΑΡΑΓΩΓΗΣ ΕΝΕΡΓΕΙΑΣ ΜΕ ΧΡΗΣΗ ΑΠΕ ΣΤΟ ΚΤΙΡΙΟ Α ΤΟΥ ΓΝΘ ΙΠΠΟΚΡΑΤΕΙΟ  ΠΡΟΜΗΘΕΙΑ ΙΑΤΡΟΤΕΧΝΟΛΟΓΙΚΟΥ ΕΞΟΠΛΙΣΜΟΥ</t>
  </si>
  <si>
    <t>Ενεργειακή Αναβάθμιση  Παραγωγή Ενέργειας από μονάδα ΣΗΘΥΑ στο Γενικό Νοσοκομείο Θεσσαλονίκης 'Γ ΓΕΝΝΗΜΑΤΑΣΟ ΑΓΙΟΣ ΔΗΜΗΤΡΙΟΣ'</t>
  </si>
  <si>
    <t>ΕΝΕΡΓΕΙΑΚΗ ΑΝΑΒΑΘΜΙΣΗ ΤΟΥ ΠΑΝΕΠΙΣΤΗΜΙΑΚΟΥ ΓΕΝΙΚΟΥ ΝΟΣΟΚΟΜΕΙΟΥ ΛΑΡΙΣΑΣ  ΠΑΡΑΓΩΓΗ ΕΝΕΡΓΕΙΑΣ ΜΕ ΧΡΗΣΗ ΣΗΘΥΑΑΠΕ ΚΑΙ ΕΝΣΩΜΑΤΩΣΗ ΜΕΤΡΩΝ ΕΞΟΙΚΟΝΟΜΗΣΗΣ ΕΝΕΡΓΕΙΑΣ</t>
  </si>
  <si>
    <t>ΓΕΝΙΚΟ ΝΟΣΟΚΟΜΕΙΟ ΘΕΣΣΑΛΟΝΙΚΗΣ ΠΑΠΑΓΕΩΡΓΙΟΥ</t>
  </si>
  <si>
    <t>ΓΕΝΙΚΟ ΝΟΣΟΚΟΜΕΙΟ ΚΑΒΑΛΑΣ</t>
  </si>
  <si>
    <t>ΓΕΝΙΚΟ ΠΕΡΙΦΕΡΕΙΑΚΟ ΝΟΣΟΚΟΜΕΙΟ ΘΕΣΚΗΣ  ΙΠΠΟΚΡΑΤΕΙΟ</t>
  </si>
  <si>
    <t>ΓΕΝΙΚΟ ΝΟΣΟΚΟΜΕΙΟ ΘΕΣΣΑΛΟΝΙΚΗΣ Γ ΓΕΝΝΗΜΑΤΑΣ Ο ΑΓΙΟΣ ΔΗΜΗΤΡΙΟΣ</t>
  </si>
  <si>
    <t>ΠΑΝΕΠΙΣΤΗΜΙΑΚΟ ΓΕΝΙΚΟ ΝΟΣΟΚΟΜΕΙΟ ΛΑΡΙΣΑΣ</t>
  </si>
  <si>
    <t>ΕΥΔ ΕΠ ΥΠΟΔΟΜΕΣ ΜΕΤΑΦΟΡΩΝ ΠΕΡΙΒΑΛΛΟΝ  ΑΕΙΦΟΡΟΣ ΑΝΑΠΤΥΞΗ</t>
  </si>
  <si>
    <t>ΠΑΝΕΠΙΣΤΗΜΙΑΚΟ ΓΕΝΙΚΟ ΝΟΣΟΚΟΜΕΙΟ ΙΩΑΝΝΙΝΩΝ</t>
  </si>
  <si>
    <t>ΓΕΝΙΚΟ ΝΟΣΟΚΟΜΕΙΟ ΑΧΕΠΑ ΘΕΣΣΑΛΟΝΙΚΗΣ</t>
  </si>
  <si>
    <t>ΑΧΙΛΛΟΠΟΥΛΕΙΟ ΓΕΝΙΚΟ ΝΟΣΟΚΟΜΕΙΟ ΒΟΛΟΥ</t>
  </si>
  <si>
    <t>ΨΝΑ  ΨΥΧΙΑΤΡΙΚΟ ΝΟΣΟΚΟΜΕΙΟ ΑΤΤΙΚΗΣ</t>
  </si>
  <si>
    <t>ΨΥΧΙΑΤΡΙΚΟ ΝΟΣ ΑΤΤΙΚΗΣ ''ΔΡΟΜΟΚΑΙΤΕΙΟ''</t>
  </si>
  <si>
    <t>ΓΕΝΙΚΟ ΠΕΡΙΦΕΡΕΙΑΚΟ ΝΟΣΟΚΟΜΕΙΟ ΑΘΗΝΩΝ ΓΙΩΡΓΟΣ ΓΕΝΝΗΜΑΤΑΣ</t>
  </si>
  <si>
    <t>ΓΕΝΙΚΟ ΝΟΣΟΚΟΜΕΙΟ ΑΘΗΝΩΝ  ΕΥΑΓΓΕΛΙΣΜΟΣ</t>
  </si>
  <si>
    <t>ΓΕΝΙΚΟ ΠΕΡΙΦΕΡΙΑΚΟ ΝΟΣΟΚΟΜΕΙΟ ΑΘΗΝΩΝ ΛΑΙΚΟ</t>
  </si>
  <si>
    <t>ΝΟΣΟΚΟΜΕΙΟ ΑΤΥΧΗΜΑΤΩΝ ΚΗΦΙΣΙΑΣΚΑΤΑΠΠΑΥΛΟΣ</t>
  </si>
  <si>
    <t>ΓΕΝΙΚΟ ΝΟΣΟΚΟΜΕΙΟ ΕΛΕΝΑ ΒΕΝΙΖΕΛΟΥ ΑΛΕΞΑΝΔΡΑ</t>
  </si>
  <si>
    <t>ΙΠΠΟΚΡΑΤΕΙΟ ΝΟΣΟΚΟΜΕΙΟ ΑΘΗΝΩΝ</t>
  </si>
  <si>
    <t>5030945</t>
  </si>
  <si>
    <t>5031247</t>
  </si>
  <si>
    <t>5031668</t>
  </si>
  <si>
    <t>5032683</t>
  </si>
  <si>
    <t>5032899</t>
  </si>
  <si>
    <t>5032929</t>
  </si>
  <si>
    <t>5032951</t>
  </si>
  <si>
    <t>5033819</t>
  </si>
  <si>
    <t>5034539</t>
  </si>
  <si>
    <t>5035347</t>
  </si>
  <si>
    <t>5037441</t>
  </si>
  <si>
    <t>5037601</t>
  </si>
  <si>
    <t>5037944</t>
  </si>
  <si>
    <t>5038621</t>
  </si>
  <si>
    <t>5038719</t>
  </si>
  <si>
    <t>5040227</t>
  </si>
  <si>
    <t>5042080</t>
  </si>
  <si>
    <t>5044871</t>
  </si>
  <si>
    <t>5044948</t>
  </si>
  <si>
    <t>5044967</t>
  </si>
  <si>
    <t>5045827</t>
  </si>
  <si>
    <t>ΔΡΑΣΕΙΣ ΕΝΕΡΓΕΙΑΚΗΣ ΑΝΑΒΑΘΜΙΣΗΣ ΤΟΥ ΠΑΝΕΠΙΣΤΗΜΙΑΚΟΥ ΓΕΝΙΚΟΥ ΝΟΣΟΚΟΜΕΙΟΥ ΙΩΑΝΝΙΝΩΝ</t>
  </si>
  <si>
    <t>ΕΝΕΡΓΕΙΑΚΗ ΑΝΑΒΑΘΜΙΣΗ ΚΤΙΡΙΩΝ ΤΟΥ ΠΑΝΕΠΙΣΤΗΜΙΑΚΟΥ ΓΕΝΙΚΟΥ ΝΟΣΟΚΟΜΕΙΟΥ ΘΕΣΣΑΛΟΝΙΚΗΣ ΑΧΕΠΑ ΑΝΑΦΟΡΙΚΑ ΜΕ ΘΕΡΜΟΜΟΝΩΣΗ ΚΛΙΜΑΤΙΣΜΟ  ΖΝΧ ΚΑΙ ΦΩΤΙΣΜΟ</t>
  </si>
  <si>
    <t>Ενεργειακή Αναβάθμιση  Παραγωγή Ενέργειας από μονάδα ΣΗΘΥΑ στο Γενικό Νοσοκομείο Βόλου  ΑΧΙΛΛΟΠΟΥΛΕΙΟ</t>
  </si>
  <si>
    <t>Ενεργειακή αναβάθμιση ΨΝΑ Δαφνί</t>
  </si>
  <si>
    <t>Ενεργειακή Αναβάθμιση και δράσεις ΑΠΕ του ΨΝΑ Δρομοκαΐτειο</t>
  </si>
  <si>
    <t>Ενεργειακή Αναβάθμιση και δράσεις ΑΠΕ του ΓΝΑ Γ Γεννηματάς</t>
  </si>
  <si>
    <t>Ενεργειακή Αναβάθμιση του ΓΝΑ Ο Ευαγγελισμός  Οφθαλμιατρείο Αθηνών  Πολυκλινική</t>
  </si>
  <si>
    <t>Ενεργειακή Αναβάθμιση και δράσεις εξοικονόμησης ενέργειας του ΓΝΑ Λαϊκό</t>
  </si>
  <si>
    <t>Δράσεις ενεργειακής αναβάθμισης και εξοικονόμησης ενέργειας του ΓΝΑ ΚΑΤ</t>
  </si>
  <si>
    <t>Δράσεις ενεργειακής Αναβάθμισης εξοικονόμησης ενέργειας και αξιοποίησης ΑΠΕ του ΓΝΑ Ιπποκράτειο</t>
  </si>
  <si>
    <t>Δράσεις ενεργειακής αναβάθμισης εξοικονόμησης ενέργειας και αξιοποίησης ΑΠΕ του ΓΝΑ Αλεξάνδρα</t>
  </si>
  <si>
    <t>ΓΕΝΙΚΟ ΝΟΣΟΚΟΜΕΙΟ ΗΛΕΙΑΣ</t>
  </si>
  <si>
    <t>ΓΕΝΙΚΟ ΝΟΣΟΚΟΜΕΙΟ ΠΕΛΛΑΣ</t>
  </si>
  <si>
    <t>ΝΟΣΟΚΟΜΕΙΟ ΑΓΙΟΣ ΣΑΒΒΑΣ</t>
  </si>
  <si>
    <t>ΓΕΝΙΚΟ ΝΟΣΟΚΟΜΕΙΟ ΑΤΤΙΚΗΣ ΣΙΣΜΑΝΟΓΛΕΙΟ  ΑΜΑΛΙΑ ΦΛΕΜΙΓΚ</t>
  </si>
  <si>
    <t>ΓΕΝΙΚΟ ΝΟΣΟΚΟΜΕΙΟ ΜΕΣΣΗΝΙΑΣ</t>
  </si>
  <si>
    <t>Ενεργειακή Αναβάθμιση και δράσεις ΑΠΕ του κτηρίου ΚΕΦΙΑΠ του Γενικού Νοσοκομείου Ηλείας  Νοσηλευτική Μονάδα Πύργου</t>
  </si>
  <si>
    <t>ΔΡΑΣΕΙΣ ΕΝΕΡΓΕΙΑΚΗΣ ΑΝΑΒΑΘΜΙΣΗΣ ΤΟΥ ΓΕΝΙΚΟΥ ΝΟΣΟΚΟΜΕΙΟΥ ΠΕΛΛΑΣ</t>
  </si>
  <si>
    <t>Δράσεις ενεργειακής αναβάθμισης και εξοικονόμησης ενέργειας του Γενικού Αντικαρκινικού  Ογκολογικού Νοσοκομείου Αθηνών Ο Άγιος Σάββας</t>
  </si>
  <si>
    <t>Δράσεις ενεργειακής αναβάθμισης εξοικονόμησης ενέργειας και αξιοποίησης ΑΠΕ του Γενικού Νοσοκομείου Αττικής Σισμανόγλειο  Αμαλία Φλέμινγκ</t>
  </si>
  <si>
    <t>ΕΝΕΡΓΕΙΑΚΗ ΑΝΑΒΑΘΜΙΣΗ ΚΑΙ ΕΦΑΡΜΟΓΗ ΔΡΑΣΕΩΝ ΕΞΟΙΚΟΝΟΜΗΣΗΣ ΕΝΕΡΓΕΙΑΣ ΣΤΟ ΓΕΝΙΚΟ ΝΟΣΟΚΟΜΕΙΟ ΜΕΣΣΗΝΙΑΣ ΝΟΣHΛΕΥΤΙΚΗ ΜΟΝΑΔΑ ΚΑΛΑΜΑΤΑΣ</t>
  </si>
  <si>
    <t>ΕΥΔ ΕΠ ΑΝΕΚ</t>
  </si>
  <si>
    <t>ΕΥΔ ΕΠ ΑΝΑΔΕΔΒΜ</t>
  </si>
  <si>
    <t>Προμήθεια Ιατροτεχνολογικού Εξοπλισμού για την αναβάθμιση της λειτουργίας της Στεφανιαίας ΜονάδαςΚαρδιολογικών Κλινικών ΠΓΝΑλεξανδρούπολης</t>
  </si>
  <si>
    <t>Προμήθεια και εγκατάσταση ενός 1 ψηφιακού αγγειογραφικού συγκροτήματος ενός επιπέδου στο ακτινοδιαγνωστικό τμήμα του ΓΝΘ ΠΑΠΑΓΕΩΡΓΙΟΥ</t>
  </si>
  <si>
    <t>5</t>
  </si>
  <si>
    <t>13 έργα</t>
  </si>
  <si>
    <t>ΕΝΕΡΓΕΙΑΚΗ ΑΝΑΒΑΘΜΙΣΗ ΚΕΝΤΡΟΥ ΥΓΕΙΑΣ ΣΕΡΒΙΩΝ</t>
  </si>
  <si>
    <t>ΕΝΕΡΓΕΙΑΚΗ ΑΝΑΒΑΘΜΙΣΗ ΚΕΝΤΡΟΥ ΥΓΕΙΑΣ ΑΜΥΝΤΑΙΟΥ</t>
  </si>
  <si>
    <t>ΕΝΕΡΓΕΙΑΚΗ ΑΝΑΒΑΘΜΙΣΗ ΚΕΝΤΡΟΥ ΥΓΕΙΑΣ ΔΕΣΚΑΤΗΣ</t>
  </si>
  <si>
    <t>ΕΝΕΡΓΕΙΑΚΗ ΑΝΑΒΑΘΜΙΣΗ ΚΕΝΤΡΟΥ ΥΓΕΙΑΣ ΑΡΓΟΥΣ ΟΡΕΣΤΙΚΟΥ</t>
  </si>
  <si>
    <t>Επεμβάσεις Εξοικονόμησης Ενέργειας και Εφαρμογών  ΑΠΕ στο Γενικό Νοσοκομείο Καρπενησίου</t>
  </si>
  <si>
    <t>2010008-ΠΕΡΙΦΕΡΕΙΑ ΣΤΕΡΕΑΣ ΕΛΛΑΔΑΣ</t>
  </si>
  <si>
    <t>40129140-ΔΗΜΟΣ ΣΥΡΟΥ - ΕΡΜΟΥΠΟΛΗΣ</t>
  </si>
  <si>
    <t>Ενεργειακή αναβάθμιση του Γενικού Νοσοκομείου Σύρου Βαρδάκειο και Πρώιο</t>
  </si>
  <si>
    <t>11 έργα</t>
  </si>
  <si>
    <t>31.12.2019</t>
  </si>
  <si>
    <t>1083554-ΓΕΝΙΚΟ ΝΟΣΟΚΟΜΕΙΟ ΡΕΘΥΜΝΗΣ  ΤΡΑΝΤΑΛΛΙΔΟΥ</t>
  </si>
  <si>
    <t>ΑΝΑΠΤΥΞΗ ΚΑΙ ΛΕΙΤΟΥΡΓΙΑ ΙΑΤΡΕΙΟΥ ΔΙΑΤΑΡΑΧΩΝ ΜΝΗΜΗΣ ΚΑΙ ΑΝΩΤΕΡΩΝ ΝΟΗΤΙΚΩΝ ΛΕΙΤΟΥΡΓΙΩΝ ΑΠΟ ΤΟ ΚΕΝΤΡΟ ΨΥΧΙΚΗΣ ΥΓΕΙΑΣ ΡΕΘΥΜΝΟΥ</t>
  </si>
  <si>
    <t>ΑΝΑΠΤΥΞΗ ΥΠΗΡΕΣΙΩΝ ΟΛΟΚΛΗΡΩΜΕΝΗΣ ΚΟΙΝΟΤΙΚΗΣ ΘΕΡΑΠΕΙΑΣ ΚΑΙ ΝΟΣΗΛΕΙΑΣ ΚΑΤΟΙΚΟΝ  ΑΠΟ ΤΟ ΚΕΝΤΡΟ ΨΥΧΙΚΗΣ ΥΓΕΙΑΣ ΡΕΘΥΜΝΟΥ</t>
  </si>
  <si>
    <t>ΠΡΟΓΡΑΜΜΑ ΥΠΗΡΕΣΙΩΝ ΠΡΟΛΗΨΗΣ</t>
  </si>
  <si>
    <t>4040955-ΑΝΟΔΟΣ, ΑΣΤΙΚΗ ΜΗ ΚΕΡΔΟΣΚΟΠΙΚΗ</t>
  </si>
  <si>
    <t>ΛΕΙΤΟΥΡΓΙΑ ΥΠΗΡΕΣΙΩΝ ΚΑΤΟΙΚΟΝ ΝΟΣΗΛΕΙΑΣ ΚΑΙ ΕΙΔΙΚΗΣ ΦΡΟΝΤΙΔΑΣ ΨΥΧΙΚΗΣ ΥΓΕΙΑΣ ΑΠΟ ΤΟ ΚΕΝΤΡΟ ΗΜΕΡΑΣ ΑΝΟΔΟΣ</t>
  </si>
  <si>
    <t>Ανάπτυξη Υπηρεσιών Ολοκληρωμένης Κοινοτικής Θεραπείας και υπηρεσιών νοσηλείας κατ' οίκον στην Άνω Γλυφάδα Περιφέρειας Αττικής</t>
  </si>
  <si>
    <t>Ανάπτυξη υπηρεσιών και δομών ψυχικής υγείας από το Ψυχιατρικό Νοσοκομείο Αττικής ΔΑΦΝΙ</t>
  </si>
  <si>
    <t>6314009-ΨΥΧΙΑΤΡΙΚΟ ΝΟΣ. ΑΤΤΙΚΗΣ ''ΔΡΟΜΟΚΑΙΤΕΙΟ''</t>
  </si>
  <si>
    <t>Ανάπτυξη δράσεωνδομών παροχής υπηρεσιών ψυχικής υγείας στην Περιφέρεια Αττικής από το Ψυχιατρικό Νοσοκομείο Αττικής Δρομοκαΐτειο</t>
  </si>
  <si>
    <t>1020165-ΕΙΔΙΚΟΣ ΛΟΓΑΡΙΑΣΜΟΣ ΚΟΝΔΥΛΙΩΝ ΕΡΕΥΝΑΣ ΠΑΝΕΠΙΣΤΗΜΙΟΥ ΑΘΗΝΩΝ</t>
  </si>
  <si>
    <t>Ιατρείο Νοητικών Διαταραχών στην 1η Νευρολογική Κλινική του ΕΚΠΑ  Αιγινήτειο Νοσοκομείο</t>
  </si>
  <si>
    <t>Επιχορήγηση ΚΕΘΕΑ για τη λειτουργία Δομής Έγκαιρης Παρέμβασης και φιλοξενίας για έφηβους και νεαρούς ενήλικες με εξαρτητική αντικοινωνική συμπεριφορά και τις οικογένειές τους Περιφέρειας Θεσσαλίας με έδρα το Βόλο</t>
  </si>
  <si>
    <t>Επιχορήγηση ΚΕΘΕΑ για την λειτουργία Κινητής Μονάδας στην Περιφέρειας Θεσσαλίας με έδρα τη Λάρισα</t>
  </si>
  <si>
    <t>Επιχορήγηση ΚΕΘΕΑ για την λειτουργία Προγράμματος Κοινωνικής Ένταξης Περιφέρειας Θεσσαλίας με έδρα τη Λάρισα</t>
  </si>
  <si>
    <t>Επιχορήγηση του πολυδύναμου Κέντρου Περιφέρειας Θεσσαλίας με έδρα τη Λάρισα</t>
  </si>
  <si>
    <t>Επιχορήγηση ΕΠΑΨΥ για τη δημιουργία Ειδικού Κέντρου Ημέρας για Alzheimer στη Λάρισα</t>
  </si>
  <si>
    <t>6314052-ΕΛΛΗΝΙΚΗ ΕΤΑΙΡΕΙΑ ΝΟΣΟΥ ALZHEIMER ΚΑΙ ΣΥΓΓΕΝΩΝ ΔΙΑΤΑΡΑΧΩΝ ΒΟΛΟΥ</t>
  </si>
  <si>
    <t>Επιχορήγηση ΕΕΝΑΣΔΒ για τη διασύνδεση του Κέντρου Ημέρας Βόλου για πάσχοντες από άνοια   Alzheimer με μονάδες των ΟΤΑ</t>
  </si>
  <si>
    <t>6 εργα</t>
  </si>
  <si>
    <t>4040441-ΕΤΑΙΡΙΑ ΠΡΟΑΓΩΓΗΣ Ψ. Υ. ΗΠΕΙΡΟΥ</t>
  </si>
  <si>
    <t xml:space="preserve">Ανάπτυξη υπηρεσίας ολοκληρωμένης κοινοτικής θεραπείας και υπηρεσιών κατ΄ οίκον νοσηλείας από την κινητή μονάδα ψυχικής υγείας Ιωαννίνων-Θεσπρωτίας </t>
  </si>
  <si>
    <t>Ανάπτυξη παιδοψυχιατρικής υπηρεσίας από την κινητή μονάδα ψυχικής υγείας Ιωαννίνων-Θεσπρωτίας</t>
  </si>
  <si>
    <t>Πολυδύναμο Κέντρο Περιφέρειας Δυτ Μακεδονίας με έδρα την Κοζάνη</t>
  </si>
  <si>
    <t>Κινητή Μονάδα Περιφέρειας Δυτ Μακεδονίας με έδρα την Κοζάνη</t>
  </si>
  <si>
    <t>613183165-ΕΛΛΗΝΙΚΗ ΕΤΑΙΡΕΙΑ ΠΡΟΣΤΑΣΙΑΣ ΑΥΤΙΣΤΙΚΩΝ ΑΤΟΜΩΝ (ΕΕΠΑΑ)</t>
  </si>
  <si>
    <t>Οικοτροφείο για δεκαπέντε 15 ενήλικα άτομα χρονίως πάσχοντα από διαταραχές αυτιστικού φάσματος με χαμηλή λειτουργικότητα ΑΡΙΑΔΝΗ ΙΙ της ΕΕΠΑΑ</t>
  </si>
  <si>
    <t>ΗΜΕΡΟΜΗΝΙΕΣ ΑΝΑΦΟΡΑΣ ΕΥΔ ΕΠΑΝΑΔΕΔΒΜ</t>
  </si>
  <si>
    <t>Ολοκληρωμένο πρόγραμμα παρέμβασης για την υποστήριξη των Κοινωνικών Συνεταιρισμών ΚοιΣΠΕ του αρθ 12 του Ν27161999 στην κατεύθυνση βελτίωσης της διοικητικής και διαχειριστικής τους ικανότητας</t>
  </si>
  <si>
    <t>ΠΛΗΡΩΜΕΣ (ΣΥΓΧΡ ΔΔ) ΜΕΧΡΙ ΚΑΙ ΤΟ ΠΡΟΗΓΟΥΜΕΝΟ ΕΤΟΣ 2019</t>
  </si>
  <si>
    <t>74</t>
  </si>
  <si>
    <t>62</t>
  </si>
  <si>
    <t>63</t>
  </si>
  <si>
    <t>81</t>
  </si>
  <si>
    <t>68</t>
  </si>
  <si>
    <t>Προμήθεια και εγκατάσταση ιατροτεχνολογικού εξοπλισμού για τις ανάγκες της Πνευμονολογικής Κλινικής του Πανεπιστημιακού Γενικού Νοσοκομείου Αλεξανδρούπολης</t>
  </si>
  <si>
    <t>Προμήθεια Ιατροτεχνολογικού εξοπλισμού για τις ανάγκες της Χειρουργικής Κλινικής Καρδιάς  Θώρακος του Πανεπιστημιακού Γενικού Νοσοκομείου Αλεξανδρούπολης</t>
  </si>
  <si>
    <t>51</t>
  </si>
  <si>
    <t>53</t>
  </si>
  <si>
    <t>1083574-ΓΕΝΙΚΟ ΝΟΣΟΚΟΜΕΙΟ ΚΟΖΑΝΗΣ "ΜΑΜΑΤΣΕΙΟ"</t>
  </si>
  <si>
    <t>1083524-ΓΕΝΙΚΟ ΝΟΣΟΚΟΜΕΙΟ ΖΑΚΥΝΘΟΥ</t>
  </si>
  <si>
    <t>ΑΞΙΟΠΟΙΗΣΗ ΣΥΣΤΗΜΑΤΩΝ ΑΠΕ ΚΑΙ ΕΞΟΙΚΟΝΟΜΗΣΗΣ ΕΝΕΡΓΕΙΑΣ ΣΤΟ ΓΕΝΙΚΟ ΝΟΣΟΚΟΜΕΙΟ ΖΑΚΥΝΘΟΥ</t>
  </si>
  <si>
    <t>3</t>
  </si>
  <si>
    <t>1083611-ΠΕΡΙΦ.ΓΕΝ.ΝΟΣΟΚΟΜ.ΑΘΗΝΩΝ ΚΟΡΓΙΑΛΕΝΕΙΟ-ΜΠΕΝΑΚΕΙΟ</t>
  </si>
  <si>
    <t>Προμήθεια ιατροτεχνολογικού εξοπλισμού για την κάλυψη των αναγκών του Γενικού Νοσοκομείου Αθηνών  ΚΟΡΓΙΑΛΕΝΕΙΟΜΠΕΝΑΚΕΙΟ ΕΕΣ</t>
  </si>
  <si>
    <t>ΠΡΟΜΗΘΕΙΑ ΚΑΙ  ΕΓΚΑΤΑΣΤΑΣΗ  ΙΑΤΡΟΤΕΧΝΟΛΟΓΙΚΟΥ ΞΕΝΟΔΟΧΕΙΑΚΟΥ ΗΛΕΚΤΡΟΝΙΚΟΥ ΕΞΟΠΛΙΣΜΟΥ ΚΑΙ ΕΞΟΠΛΙΣΜΟΥ ΝΕΚΡΟΤΟΜΕΙΟΥ ΤΩΝ ΝΕΩΝ ΠΤΕΡΥΓΩΝ ΤΟΥ ΓΝ ΒΕΝΙΖΕΛΕΙΟΠΑΝΑΝΕΙΟ</t>
  </si>
  <si>
    <t>Προμήθεια και Εγκατάσταση Βιοιατρικού Εξοπλισμού για το ΠαΓΝΗ</t>
  </si>
  <si>
    <t>Προμήθεια και εγκατάσταση Ιατροτεχνολογικού εξοπλισμού στο ΓΝΒΕΝΙΖΕΛΕΙΟΠΑΝΑΝΕΙΟ</t>
  </si>
  <si>
    <t>Προμήθεια και εγκατάσταση ενός Συστήματος Μαγνητικού Τομογράφου για τις ανάγκες λειτουργίας του ΠαΓΝΗ</t>
  </si>
  <si>
    <t>Προμήθεια και εγκατάσταση μικτού ψηφιακού συστήματος Ψηφιακής Καρδιο Αγγειογραφίας</t>
  </si>
  <si>
    <t>ΑΝΑΠΤΥΞΗ ΚΑΙ ΛΕΙΤΟΥΡΓΙΑ ΙΑΤΡΕΙΟΥ ΜΝΗΜΗΣ ΚΑΙ ΝΟΗΤΙΚΩΝ ΛΕΙΤΟΥΡΓΙΩΝ ΓΙΑ ΤΟ Γ Ν ΚΑΒΑΛΑΣ</t>
  </si>
  <si>
    <t>ΕΠΙΧΟΡΗΓΗΣΗ ΟΚΑΝΑ ΓΙΑ ΤΗ ΛΕΙΤΟΥΡΓΙΑ ΔΙΚΤΥΟΥ ΔΟΜΩΝ ΚΑΙ ΥΠΗΡΕΣΙΩΝ ΓΙΑ ΤΗΝ ΑΝΤΙΜΕΤΩΠΙΣΗ ΤΩΝ ΕΞΑΡΤΗΣΕΩΝ</t>
  </si>
  <si>
    <t>6314046-ΕΤΑΙΡΕΙΑ ΨΥΧΟΚΟΙΝΩΝΙΚΗΣ ΕΡΕΥΝΑΣ ΚΑΙ ΠΑΡΕΜΒΑΣΗΣ "Ε.Ψ.Ε.Π."</t>
  </si>
  <si>
    <t>Κέντρο Ημέρας για την υποστήριξη ατόμων πασχόντων από άνοια στην περιοχή των Ιωαννίνων</t>
  </si>
  <si>
    <t>Διασύνδεση Κέντρου Ημέρας υποστήριξης ατόμων πασχόντων από άνοια στην περιοχή των Ιωαννίνων με μονάδες ΟΤΑ ΚΑΠΗΚΗΦΗ</t>
  </si>
  <si>
    <t>Υπηρεσίες Ολοκληρωμένης Κοινοτικής Θεραπείας και Υπηρεσιών Κατ οίκον Νοσηλείας από το ΓΝ Ιωαννίνων Γ Χατζηκώστα</t>
  </si>
  <si>
    <t>1083516-ΓΕΝΙΚΟ ΝΟΣΟΚΟΜΕΙΟ ΑΡΤΗΣ</t>
  </si>
  <si>
    <t>Ανάπτυξη και λειτουργία Ιατρείου Μνήμης και Νοητικών Λειτουργιών του Γ Ν Άρτας</t>
  </si>
  <si>
    <t>12 έργα</t>
  </si>
  <si>
    <t>6314085-ΑΣΤΙΚΗ ΕΤΑΙΡΕΙΑ ΨΥΧΟΚΟΙΝΩΝΙΚΩΝ ΜΕΛΕΤΩΝ</t>
  </si>
  <si>
    <t>Οικοτροφείο 15 ενηλίκων χρονίων πασχόντων από διαταραχές αυτιστικού φάσματος χαμηλής λειτουργικότητας</t>
  </si>
  <si>
    <t>6213781-ΝΕΦΕΣ ΑΣΤΙΚΗ ΜΗ ΚΕΡΔΟΣΚΟΠΙΚΗ ΕΤΑΙΡΕΙΑ</t>
  </si>
  <si>
    <t>Δημιουργία Οικοτροφείου για 15 ενήλικα άτομα με βαριά νοητική υστέρηση και δευτερογενείς ψυχικές διαταραχές</t>
  </si>
  <si>
    <t>6213676-ΚΕΝΤΡΟ ΑΠΟΚΑΤΑΣΤΑΣΗΣ ΨΥΧΙΚΗΣ ΥΓΕΙΑΣ "ΑΝΑΣΑ"</t>
  </si>
  <si>
    <t>Δημιουργία οικοτροφείου 10 ατόμων χρονίων πασχόντων από διαταραχές αυτιστικού φάσματος με διεγερτική συμπεριφορά</t>
  </si>
  <si>
    <t>Ανάπτυξη δικτύου υπηρεσιώνδομών για την αντιμετώπιση των εξαρτήσεων από το Ψυχιατρικό Νοσοκομείο Αττικής</t>
  </si>
  <si>
    <t>3050174-«ΑΜΑΛΘΕΙΑ» Ν.Π.Ι.Δ.</t>
  </si>
  <si>
    <t>Υπηρεσίες Ολοκληρωμένης Κοινοτικής Φροντίδας  Υπηρεσιών Νοσηλείας κατ οίκον  ΑΡΚΑΔΙΑ</t>
  </si>
  <si>
    <t>Κινητή Μονάδα του ΚΕΘΕΑ στην Περιφέρεια Ιονίων Νήσων με έδρα τη Κεφαλλονιά</t>
  </si>
  <si>
    <t>ΠΡΟΓΡΑΜΜΑ ΥΠΗΡΕΣΙΩΝ ΠΡΟΛΗΨΗΣ ΣΤΗΝ ΠΕΡΙΦΕΡΕΙΑ ΙΟΝΙΩΝ ΝΗΣΩΝ</t>
  </si>
  <si>
    <t>44</t>
  </si>
  <si>
    <t>Πολυδύναμο Κέντρο Άμεσης Πρόσβασης Περιφέρειας Ιονίων Νήσων με έδρα τη Κέρκυρα</t>
  </si>
  <si>
    <t>Εξαρτήσεων</t>
  </si>
  <si>
    <t>Λειτουργία Ψυχιατρικού Τμήματος του ΓΝΧίου ΣΚΥΛΙΤΣΕΙΟ</t>
  </si>
  <si>
    <t>2 έργο</t>
  </si>
  <si>
    <t>ΠΡΟΓΡΑΜΜΑ ΥΠΗΡΕΣΙΩΝ ΠΡΟΛΗΨΗΣ ΤΩΝ ΕΞΑΡΤΗΣΕΩΝ ΣΤΟ ΝΟΤΙΟ ΑΙΓΑΙΟ</t>
  </si>
  <si>
    <t>ΛΕΙΤΟΥΡΓΙΑ ΚΕΝΤΡΟΥ ΗΜΕΡΑΣ ΑΣΘΕΝΩΝ ΜΕ ALZHEIMER ΤΟΥ ΠΑΝΕΠΙΣΤΗΜΙΑΚΟΥ ΓΕΝΙΚΟΥ ΝΟΣΟΚΟΜΕΙΟΥ ΗΡΑΚΛΕΙΟΥ</t>
  </si>
  <si>
    <t>ΑΡΙΘΜΟΣ</t>
  </si>
  <si>
    <t>ΠΕΡΙΓΡΑΦΗ</t>
  </si>
  <si>
    <t xml:space="preserve">ΣΥΝΟΛΟ ΕΡΓΩΝ ΥΓΕΙΑΣ  ΕΤΠΑ ΚΑΙ ΕΚΤ ΣΤΑ ΠΕΠ </t>
  </si>
  <si>
    <t xml:space="preserve">ΣΥΝΟΛΟ ΕΡΓΩΝ ΥΓΕΙΑΣ  ΕΤΠΑ ΚΑΙ ΕΚΤ ΣΤΑ 4 ΤΟΜΕΑΚΑ ΕΠ </t>
  </si>
  <si>
    <t>ΕΡΓΑ ΥΓΕΙΑΣ  στα Προγρ/τα εδαφικής συνεργασίας</t>
  </si>
  <si>
    <t>ΓΕΝΙΚΟ ΣΥΝΟΛΟ</t>
  </si>
  <si>
    <t>ΗΜΕΡΟΜΗΝΙΑ ΑΝΑΦΟΡΑΣ</t>
  </si>
  <si>
    <t>31.12.19</t>
  </si>
  <si>
    <t>ΕΝΤΑΞΕΙΣ</t>
  </si>
  <si>
    <t>ΣΥΜΒΑΣΕΙΣ</t>
  </si>
  <si>
    <t>ΔΑΠΑΝΕΣ</t>
  </si>
  <si>
    <t>6313032-ΕΘΝΙΚΟΣ ΟΡΓΑΝΙΣΜΟΣ ΔΗΜΟΣΙΑΣ ΥΓΕΙΑΣ (ΠΡΩΗΝ ΚΕΕΛΠΝΟ)</t>
  </si>
  <si>
    <t>Δημιουργία δικτύου νοσηλευτών για τη λήψη δειγμάτων βιολογικού υλικού και νοσηλευτική βοήθεια στα ύποπτα κρούσματα Κορονοϊού κατοίκον</t>
  </si>
  <si>
    <t>5060493-ΠΑΝΕΛΛΗΝΙΑ ΟΜΟΣΠΟΝΔΙΑ ΚΟΙΝΩΝΙΚΩΝ ΣΥΝΕΤΑΙΡΙΣΜΩΝ ΠΕΡΙΟΡΙΣΜΕΝΗΣ ΕΥΘΥΝΗΣ</t>
  </si>
  <si>
    <t>30.06.20</t>
  </si>
  <si>
    <t>ΚΑΤΑΡΤΙΣΗ ΚΑΙ ΠΙΣΤΟΠΟΙΗΣΗ ΠΡΟΣΘΕΤΩΝ ΓΝΩΣΕΩΝ - ΔΕΞΙΟΤΗΤΩΝ ΓΙΑ ΤΗΝ ΕΝΙΣΧΥΣΗ ΤΗΣ ΕΡΓΑΣΙΑΚΗΣ ΙΚΑΝΟΤΗΤΑΣ ΕΠΑΓΓΕΛΜΑΤΙΩΝ ΤΟΜΕΑ ΥΓΕΙΑΣ</t>
  </si>
  <si>
    <t>Δράσεις ενεργειακής Αναβάθμισης εξοικονόμησης ενέργειας και αξιοποίησης ΑΠΕ του ΓΝΝΘΑ Η Σωτηρία</t>
  </si>
  <si>
    <t>Πρόγραμμα παρέμβασης για έφηβους και νέους με προβληματική χρήση νόμιμων και παράνομων ουσιών και εξαρτητικών συμπεριφορών</t>
  </si>
  <si>
    <t>9 έργα</t>
  </si>
  <si>
    <t>ΕΝΙΣΧΥΣΗ ΤΟΥ ΔΙΚΤΥΟΥ ΔΟΜΩΝ ΚΑΙ ΥΠΗΡΕΣΙΩΝ ΚΑΤΑ ΤΩΝ ΕΞΑΡΤΗΣΕΩΝ, ΣΤΟ ΜΗΤΡΟΠΟΛΙΤΙΚΟ ΔΗΜΟ ΘΕΣΣΑΛΟΝΙΚΗΣ</t>
  </si>
  <si>
    <t>Επιχορήγηση για τη βελτίωση της πρόσβασης σε προσιτές, βιώσιμες και υψηλής ποιότητας υπηρεσίες Υγείας και Πρόνοιας στην περιοχή παρέμβασης της Στρατηγικής Βιώσιμης Αστικής Ανάπτυξης (ΣΒΑΑ) της πόλης των Γιαννιτσών - Δράσεις για υγιή γήρανση</t>
  </si>
  <si>
    <t>1083607-ΝΟΣΟΚΟΜΕΙΟ ΠΑΙΔΩΝ ΠΑΤΡΩΝ ΚΑΡΑΜΑΝΔΑΝΕΙΟ</t>
  </si>
  <si>
    <t>Ανάπτυξη Δομών Ψυχικής Υγείας  Στελέχωση και λειτουργία του Ψυχιατρικού Τμήματος Παιδιών και Εφήβων του Γ Ν Παίδων Πατρών Καραμανδάνειο</t>
  </si>
  <si>
    <t>Ε.Υ.Δ. Ε.Π. "ΥΠΟΔΟΜΕΣ ΜΕΤΑΦΟΡΩΝ, ΠΕΡΙΒΑΛΛΟΝ &amp; ΑΕΙΦΟΡΟΣ ΑΝΑΠΤΥΞΗ"</t>
  </si>
  <si>
    <t>«ΕΝΕΡΓΕΙΑΚΗ ΑΝΑΒΑΘΜΙΣΗ ΜΕ ΕΦΑΡΜΟΓΗ ΔΡΑΣΕΩΝ ΕΞΟΙΚΟΝΟΜΗΣΗΣ ΕΝΕΡΓΕΙΑΣ ΚΑΙ ΑΠΕ ΣΤΟ ΓΕΝΙΚΟ ΝΟΣΟΚΟΜΕΙΟ ΧΑΝΙΩΝ - Ο ΑΓΙΟΣ ΓΕΩΡΓΙΟΣ»</t>
  </si>
  <si>
    <t>Ενεργειακή Αναβάθμιση  Παραγωγή Ενέργειας από μονάδες ΑΠΕ στο Γενικό Νοσοκομείο Λάρισας 'Κουτλιμπάνειο και Τριανταφύλειο'</t>
  </si>
  <si>
    <t>ΕΝΕΡΓΕΙΑΚΗ ΑΝΑΒΑΘΜΙΣΗ ΚΤΙΡΙΟΥ ΚΕΝΤΡΟΥ ΨΥΧΙΚΗΣ ΥΓΕΙΑΣ ΠΑΙΔΙΩΝ ΚΑΙ ΕΦΗΒΩΝ</t>
  </si>
  <si>
    <t>ΦΑΣΗ Β' - ΝΕΟΣ ΙΑΤΡΟΤΕΧΝΟΛΟΓΙΚΟΣ ΕΞΟΠΛΙΣΜΟΣ ΤΟΥ ΓΕΝΙΚΟΥ ΝΟΣΟΚΟΜΕΙΟΥ ΦΛΩΡΙΝΑΣ</t>
  </si>
  <si>
    <t>1083635-ΓΕΝΙΚΟ ΝΟΣΟΚΟΜΕΙΟ ΠΤΟΛΕΜΑΙΔΑΣ "ΜΠΟΔΟΣΑΚΕΙΟ"</t>
  </si>
  <si>
    <t>Προμήθεια  Ιατροτεχνολογικού  Εξοπλισμού  για το Γενικό Νοσοκομείο Πτολεμαΐδας  ΜΠΟΔΟΣΑΚΕΙΟ</t>
  </si>
  <si>
    <t>ΠΡΟΜΗΘΕΙΑ ΙΑΤΡΟΤΕΧΝΟΛΟΓΙΚΟΥ ΕΞΟΠΛΙΣΜΟΥ ΓΙΑ ΤΟ ΓΕΝΙΚΟ ΝΟΣΟΚΟΜΕΙΟ ΚΟΖΑΝΗΣ ΜΑΜΑΤΣΕΙΟ</t>
  </si>
  <si>
    <t>ΣΥΜΠΛΗΡΩΜΑΤΙΚΗ ΠΡΟΜΗΘΕΙΑ ΙΑΤΡΟΤΕΧΝΟΛΟΓΙΚΟΥ ΕΞΟΠΛΙΣΜΟΥ ΤΟΥ Γ.Ν.ΚΑΣΤΟΡΙΑΣ</t>
  </si>
  <si>
    <t>Προμήθεια ρομποτικού σταθμού απομόνωσης νουκλεϊκών οξέων και πρωτεϊνών στο Πανεπιστημιακό Γενικό Νοσοκομείο Αλεξανδρούπολης.</t>
  </si>
  <si>
    <t>31.12.18</t>
  </si>
  <si>
    <t>ΕΙΔΙΚΗ ΥΠΗΡΕΣΙΑ ΣΥΝΤΟΝΙΣΜΟΥ ΚΑΙ ΔΙΑΧΕΙΡΙΣΗΣ ΠΡΟΓΡΑΜΜΑΤΩΝ Τ.Α.Μ.Ε.Τ.Ε.Α.Α.Π.</t>
  </si>
  <si>
    <t>Ολοκληρωμένη επείγουσα παρέμβαση υγείας για την προσφυγική κρίση</t>
  </si>
  <si>
    <t>10339-ΑΝΩΝΥΜΗ ΕΤΑΡΕΙΑ ΜΟΝΑΔΩΝ ΥΓΕΙΑΣ Α.Ε. (ΑΕΜΥ Α.Ε.)</t>
  </si>
  <si>
    <t>Ανάπτυξη των παρεχόμενων υπηρεσιών στα ΠροΑναχωρησιακά Κέντρα Κράτησης Αλλοδαπών  Ιατροφαρμακευτική Περίθαλψη Ψυχολογική Υποστήριξη Κοινωνική Υποστήριξη και Υπηρεσίες Διερμηνείας</t>
  </si>
  <si>
    <t>ΠΙΝΑΚΑΣ 8.      2  ΕΡΓΑ ΥΓΕΙΑΣ ΣΤΑ ΠΡΟΓΡΑΜΜΑΤA Τ.Α.Μ.Ε.Τ.Ε.Α.Α.Π.</t>
  </si>
  <si>
    <t>ΠΙΝ.  7</t>
  </si>
  <si>
    <t>ΤΑΜΕ</t>
  </si>
  <si>
    <t>33</t>
  </si>
  <si>
    <t>ΠΙΝ.  8</t>
  </si>
  <si>
    <t>ΣΥΝΟΛΟ  ΕΡΓΩΝ Τ.Α.Μ.Ε.Τ.Ε.Α.Α.Π.</t>
  </si>
  <si>
    <t>ΕΡΓΑ ΥΓΕΙΑΣ  στα Προγρ/τα Τ.Α.Μ.Ε.Τ.Ε.Α.Α.Π.</t>
  </si>
  <si>
    <t>ΚΑΤΑΡΤΙΣΗ ΚΑΙ ΠΙΣΤΟΠΟΙΗΣΗ ΜΑΙΩΝ-ΜΑΙΕΥΤΩΝ ΣΕ ΕΙΔΙΚΟΤΗΤΕΣ ΑΙΧΜΗΣ</t>
  </si>
  <si>
    <t>5040761-ΣΥΛΛΟΓΟΣ ΕΠΙΣΤΗΜΟΝΩΝ ΜΑΙΩΝ ΑΘΗΝΩΝ</t>
  </si>
  <si>
    <t>4050673-ΕΝΩΣΗ ΝΟΣΗΛΕΥΤΩΝ ΕΛΛΑΔΑΣ</t>
  </si>
  <si>
    <t>ΥΠΟΣΤΗΡΙΞΗ  ΕΠΙΤΕΛΙΚΗΣ ΔΟΜΗΣ ΕΣΠΑ ΥΠΟΥΡΓΕΙΟΥ ΥΓΕΙΑΣ ΓΙΑ ΟΛΟΚΛΗΡΩΣΗ ΠΡΑΞΕΩΝ ΕΣΠΑ 20072013</t>
  </si>
  <si>
    <t>ΣΥΝΟΛΟ ΕΡΓΩΝ  INTERREG</t>
  </si>
  <si>
    <t xml:space="preserve"> ΣΥΝΟΛΟ ΕΡΓΟΥ ΥΓΕΙΑΣ στο ΕΠ ΑΝΑΔΕΔΒΜ</t>
  </si>
  <si>
    <t xml:space="preserve"> ΣΥΝΟΛΟ ΕΡΓΩΝ ΥΓΕΙΑΣ   EΤΠΑ στο ΕΠ ΕΠ ΑΝΕΚ</t>
  </si>
  <si>
    <t xml:space="preserve"> ΣΥΝΟΛΟ ΕΡΓΩΝ ΥΓΕΙΑΣ  EΤΠΑ στο ΕΠ ΥΜΕΠΕΡΑΑ</t>
  </si>
  <si>
    <t xml:space="preserve"> ΣΥΝΟΛΟ ΕΡΓΩΝ ΥΓΕΙΑΣ ΕKT &amp; EΤΠΑ στο ΕΠ ΜΔΤ </t>
  </si>
  <si>
    <t xml:space="preserve"> ΣΥΝΟΛΟ  ΕΡΓΩΝ ΥΓΕΙΑΣ ΕΚΤ ΣΤΑ 13 ΠΕΠ </t>
  </si>
  <si>
    <t xml:space="preserve"> ΣΥΝΟΛΟ ΕΡΓΩΝ ΥΓΕΙΑΣ ΕΤΠΑ ΣΤΑ 13 ΠΕΠ </t>
  </si>
  <si>
    <t>Λειτουργία Τοπικών Ομάδων Υγείας ΤΟΜΥ 2ης ΥΠΕ στην Περιφέρεια Νοτίου Αιγαίου</t>
  </si>
  <si>
    <t>ΕΡΓΑ ΕΣΠΑ</t>
  </si>
  <si>
    <t>ΓΕΝΙΚΟ ΣΥΝΟΛΟ ΕΡΓΩΝ ΕΣΠΑ</t>
  </si>
  <si>
    <t>ενωσιακή συνδρομή που αντιστοιχεί</t>
  </si>
  <si>
    <t>381 ΕΡΓΑ ΕΣΠΑ_30.06.20</t>
  </si>
  <si>
    <t>ΌΧΙ</t>
  </si>
  <si>
    <t>ΝΑΙ</t>
  </si>
  <si>
    <t>340 ΕΡΓΑ ΕΣΠΑ_31.12.19</t>
  </si>
  <si>
    <t>ΕΠ ΕΣΠΑ</t>
  </si>
  <si>
    <t>ΕΠ ΤΑΜΕ</t>
  </si>
  <si>
    <t>ΕΠΑΝΕΚ ΠΔΕ</t>
  </si>
  <si>
    <t>ΕΠΙΚΟΥΡΙΚΟΙ ΙΑΤΡΟΙ, ΕΝΤΑΧΘΗΚΕ ΠΛΗΡΩΘΗΚΕ ΑΠΕΝΤΑΧΘΗΚΕ</t>
  </si>
  <si>
    <t>ΠΡΟΣΘΕΤ ΕΘΝ. ΣΥΜΜΕΤΟΧΗ ΠΔΕ ΤΟΜΥ &gt;</t>
  </si>
  <si>
    <t>ΤΟΜΥ ΕΤΗΣΙΩΣ</t>
  </si>
  <si>
    <t>ΑΝΑΜΟΝΕΣ</t>
  </si>
  <si>
    <t>ΑΝΑΜΕΝΟΜΕΝΑ ΕΡΓΑ ΕΣΠΑ</t>
  </si>
  <si>
    <t>(ΜΗ ΕΝΤΑΓΜΕΝΑ)</t>
  </si>
  <si>
    <t>%</t>
  </si>
  <si>
    <t>ΠΡΟΜΗΘΕΙΑ ΕΞΟΠΛΙΣΜΟΥ ΚΑΡΔΙΟΛΟΓΙΚΗΣ ΚΛΙΝΙΚΗΣ ΣΤΕΦΑΝΙΟΓΡΑΦΟΣ  ΓΝ ΒΟΛΟΥ</t>
  </si>
  <si>
    <t>ΠΡΟΜΗΘΕΙΑ ΚΑΙ ΕΓΚΑΤΑΣΤΑΣΗ ΕΞΟΠΛΙΣΜΟΥ ΓΙΑ ΤΗ ΜΟΝΑΔΑ ΤΕΧΝΗΤΟΥ ΝΕΦΡΟΥ ΚΑΙ ΤΗΝ ΚΛΙΝΙΚΗ ΚΑΡΔΙΑΣ ΘΩΡΑΚΟΣ ΑΓΓΕΙΩΝ ΤΟΥ ΠΑΝΕΠΙΣΤΗΜΙΑΚΟΥ ΓΕΝΙΚΟΥ ΝΟΣΟΚΟΜΕΙΟΥ ΛΑΡΙΣΑΣ</t>
  </si>
  <si>
    <t>ΕΝΕΡΓΕΙΑΚΗ ΑΝΑΒΑΘΜΙΣΗ ΝΟΣΟΚΟΜΕΙΟΥ ΞΑΝΘΗΣ</t>
  </si>
  <si>
    <t>Ενεργειακή Αναβάθμιση Κτιρίων Γενικού Νοσοκομείου Κιλκίς</t>
  </si>
  <si>
    <t>Δράσεις ενεργειακής αναβάθμισης εξοικονόμησης ενέργειας και αξιοποίησης ΑΠΕ του Γενικού Νοσοκομείου Πατρών Ο Άγιος Ανδρέας</t>
  </si>
  <si>
    <t>1083627-ΓΕΝΙΚΟ ΝΟΣΟΚΟΜΕΙΟ ΠΑΙΔΩΝ ΑΘΗΝΩΝ "ΑΓΙΑ ΣΟΦΙΑ"</t>
  </si>
  <si>
    <t>Δράσεις ενεργειακής αναβάθμισης εξοικονόμησης ενέργειας και αξιοποίησης ΑΠΕ του Γενικού Νοσοκομείου Παίδων Αθηνών Η Αγία Σοφία</t>
  </si>
  <si>
    <t>1083550-ΓΕΝΙΚΟ ΝΟΣΟΚΟΜΕΙΟ ΝΙΚΑΙΑΣ ΠΕΙΡΑΙΩΣ 'ΑΓΙΟΣ ΠΑΝΤΕΛΕΗΜΩΝ'</t>
  </si>
  <si>
    <t>Ενεργειακή αναβάθμιση του ΓΝ Νίκαιας Άγιος Παντελεήμων</t>
  </si>
  <si>
    <t>Ενεργειακή αναβάθμιση του Γενικού Αντικαρκινικού Νοσοκομείου Πειραιά ΜΕΤΑΞΑ</t>
  </si>
  <si>
    <t>1083605-ΝΟΣΟΚΟΜΕΙΟ ΜΕΤΑΞΑ ΠΕΙΡΑΙΩΣ</t>
  </si>
  <si>
    <t>Ενεργειακή αναβάθμιση του Γενικού Νοσοκομείου Πειραιά Τζάνειο</t>
  </si>
  <si>
    <t>Προμήθεια εξοπλισμού για το τμήμα Ιματισμού του Πανεπιστημιακού Γενικού Νοσοκομείου Αλεξανδρούπολης</t>
  </si>
  <si>
    <t>Προμήθεια και Εγκατάσταση Απεικονιστικού ιατροτεχνολογικού εξοπλισμού για το τμήμα Διαγνωστικής  Θεραπευτικής Ακτινολογίας του ΠΓΝΑλεξανδρούπολης</t>
  </si>
  <si>
    <t>Προμήθεια και εγκατάσταση δύο 2 υπερηχοτομογράφων πολλαπλών κεφαλών στα Κέντρα Υγείας Ορεστιάδας και Προσοτσάνης της Περιφέρειας ανατολικής Μακεδονίας Θράκης</t>
  </si>
  <si>
    <t>Προμήθεια και εγκατάσταση ηλεκτροπαραγωγών ζευγών για τις ανάγκες των Κέντρων Υγείας στην Περιφέρεια Ανατολικής Μακεδονίας και Θράκης</t>
  </si>
  <si>
    <t>1083522-ΓΕΝΙΚΟ ΝΟΣΟΚΟΜΕΙΟ ΔΡΑΜΑΣ</t>
  </si>
  <si>
    <t>Προμήθεια ιατροτεχνολογικού εξοπλισμού προϋπολογισμού 1709800  του ΓΝ Δράμας</t>
  </si>
  <si>
    <t>Προμήθεια και εγκατάσταση χειρουργικού εξοπλισμού για τις ανάγκες των Κλινικών του Πανεπιστημιακού Γενικού Νοσοκομείου Αλεξανδρούπολης</t>
  </si>
  <si>
    <t>Προμήθεια και εγκατάσταση ιατροτεχνολογικού εξοπλισμού στα Κέντρα Υγείας της Περιφέρειας Ανατολικής Μακεδονίας Θράκης</t>
  </si>
  <si>
    <t>ΠΡΟΜΗΘΕΙΑ ΕΞΟΠΛΙΣΜΟΥ ΓΙΑ ΤΟ ΓΕΝΙΚΟ ΝΟΣΟΚΟΜΕΙΟ ΞΑΝΘΗΣ</t>
  </si>
  <si>
    <t>Προμήθεια Ιατροτεχνολογικού εξοπλισμού για τις ανάγκες της Πανεπιστημιακής Ωτορινολαρυγγολογικής Κλινικής του Πανεπιστημιακού Γενικού Νοσοκομείου Αλεξανδρούπολης</t>
  </si>
  <si>
    <t>Προμήθεια Ιατροτεχνολογικού εξοπλισμού για το Μικροβιολογικό Εργαστήριο ΔΠΘ του Πανεπιστημιακού Γενικού Νοσοκομείου Αλεξανδρούπολης</t>
  </si>
  <si>
    <t>Προμήθεια ειδών ιατροτεχνολογικού εξοπλισμού για την ανάπτυξη δερματοογκολογικού κέντρου στην αποκεντρωμένη οργανική μονάδα Αφροδισίων και Δερματικών Νόσων του ΓΝΘ Ιπποκράτειο</t>
  </si>
  <si>
    <t>Προμήθεια και εγκατάσταση  έξι 6 ακτινολογικών μηχανημάτων δεκατριών 13 ψηφιακών εμφανιστηρίων τεσσάρων 4 ψηφιακών μαστογράφων και δεκαέξι 16 οδοντιατρικών  συγκροτημάτων για τις ανάγκες των ΚΥ της Περιφέρειας Κεντρικής Μακεδονίας</t>
  </si>
  <si>
    <t>Προμήθεια και εγκατάσταση ιατροτεχνολογικού εξοπλισμού για την κάλυψη αναγκών διαφόρων τμημάτων του ΓΝΘ ΠΑΠΑΓΕΩΡΓΙΟΥ</t>
  </si>
  <si>
    <t>1083563-ΓΕΝΙΚΟ ΝΟΣΟΚΟΜΕΙΟ ΧΑΛΚΙΔΙΚΗΣ</t>
  </si>
  <si>
    <t>Προμήθεια ιατροτεχνολογικού εξοπλισμού για το ΓΝ Χαλκιδικής</t>
  </si>
  <si>
    <t>Προμήθεια και εγκατάσταση ιατροτεχνολογικού εξοπλισμού στο ΑΝΘ Θεαγένειο</t>
  </si>
  <si>
    <t>Προμήθεια Ιατροτεχνολογικού Εξοπλισμού για το Γενικό Νοσοκομείο Κιλκίς</t>
  </si>
  <si>
    <t>Προμήθεια και εγκατάσταση  ιατροτεχνολογικού εξοπλισμού ορθοπαντογράφων μηχτων μέτρησης οστικής πυκνότητας υπερήχων λοιπού ιατροτκού εξοπλισμού συσκευών ελέγχου ιατροτκού εξοπλισμού και οργάνων ελέγχου ακτινοφυσικού για τα ΚΥ της Κ Μακεδονίας</t>
  </si>
  <si>
    <t>Προμήθεια ειδών ιατροτεχνολογικού εξοπλισμού για το ΓΝΘ ΙΠΠΟΚΡΑΤΕΙΟ</t>
  </si>
  <si>
    <t>Προμήθεια ενός αξονικού τομογράφου για το Γενικό Νοσοκομείο Κιλκίς</t>
  </si>
  <si>
    <t>ΕΝΕΡΓΕΙΑΚΗ ΑΝΑΒΑΘΜΙΣΗ ΚΤΙΡΙΩΝ ΠΑΛΑΙΑΣ ΠΤΕΡΥΓΑΣ ΚΑΙ ΕΞΩΤΕΡΙΚΩΝ ΙΑΤΡΕΙΩΝ ΝΟΣΟΚΟΜΕΙΟΥ ΚΟΖΑΝΗΣ</t>
  </si>
  <si>
    <t>Δράσεις βελτίωσης προσβασιμότητας ΑΜΕΑ στο Γενικό Νοσοκομείο  Καστοριάς</t>
  </si>
  <si>
    <t>ΝΕΑ ΠΡΟΜΗΘΕΙΑ ΙΑΤΡΟΤΕΧΝΟΛΟΓΙΚΟΥ ΕΞΟΠΛΙΣΜΟΥ ΓΙΑ ΤΟ ΓΕΝΙΚΟ ΝΟΣΟΚΟΜΕΙΟ ΓΡΕΒΕΝΩΝ</t>
  </si>
  <si>
    <t>Δράσεις επέκτασης και αναβάθμισης υποδομών Αβάθμιας υγείας στην Περιφέρεια Δυτικής Μακεδονίας</t>
  </si>
  <si>
    <t>Προμήθεια εξοπλισμού για το ΤΕΠ του Πανεπιστημιακού Γενικού Νοσοκομείου Λάρισας</t>
  </si>
  <si>
    <t>ΠΡΟΜΗΘΕΙΑ ΚΑΙ ΕΓΚΑΤΑΣΤΑΣΗ ΙΑΤΡΟΤΕΧΝΟΛΟΓΙΚΟΥ ΕΞΟΠΛΙΣΜΟΥ ΓΙΑ ΤΗΝ ΠΑΘΟΛΟΓΙΚΗ ΚΛΙΝΙΚΗ ΤΟΥ ΠΑΝΕΠΙΣΤΗΜΙΑΚΟΥ ΓΕΝΙΚΟΥ ΝΟΣΟΚΟΜΕΙΟΥ ΛΑΡΙΣΑΣ</t>
  </si>
  <si>
    <t>Προμήθεια εξοπλισμού και ενίσχυση των Υπηρεσιών Υγείας για την αντιμετώπιση των κινδύνων από την επιδημία COVID19  του Γενικού Νοσοκομείου Τρικάλων</t>
  </si>
  <si>
    <t>ΠΡΟΜΗΘΕΙΑ ΕΞΟΠΛΙΣΜΟΥ ΓΙΑ ΤΟ ΤΜΗΜΑ ΛΟΙΜΩΔΩΝ ΤΟΥ ΠΑΝΕΠΙΣΤΗΜΙΑΚΟΥ ΓΕΝΙΚΟΥ ΝΟΣΟΚΟΜΕΙΟΥ ΛΑΡΙΣΑΣ</t>
  </si>
  <si>
    <t>ΠΡΟΜΗΘΕΙΑ ΕΞΟΠΛΙΣΜΟΥ ΓΙΑ ΤΗΝ ΑΝΤΙΜΕΤΩΠΙΣΗ ΤΩΝ ΚΙΝΔΥΝΩΝ ΑΠΟ ΤΗΝ ΕΠΙΔΗΜΙΑ COVID19  ΓΝ ΒΟΛΟΥ</t>
  </si>
  <si>
    <t>Προμήθεια και εγκατάσταση ιατροτεχνολογικού εξοπλισμού για το Εργαστήριο Μικροβιολογίας του Πανεπιστημιακού Γενικού Νοσοκομείου Λάρισας</t>
  </si>
  <si>
    <t>ΠΡΟΜΗΘΕΙΑ ΕΞΟΠΛΙΣΜΟΥ ΓΙΑ ΤΗ ΜΕΘ ΤΟΥ ΠΑΝΕΠΙΣΤΗΜΙΑΚΟΥ ΓΕΝΙΚΟΥ ΝΟΣΟΚΟΜΕΙΟΥ ΛΑΡΙΣΑΣ</t>
  </si>
  <si>
    <t>Προμήθεια και Εγκατάσταση Ιατροτεχνολογικού και Ξενοδοχειακού Εξοπλισμού του ΓΝ Καρδίτσας υπό συνθήκες αντιμετώπισης COVID 19</t>
  </si>
  <si>
    <t>ΠΡΟΜΗΘΕΙΑ ΙΑΤΡΟΤΕΧΝΟΛΟΓΙΚΟΥ ΛΟΙΠΟΥ ΕΞΟΠΛΙΣΜΟΥ ΚΑΙ ΑΣΘΕΝΟΦΟΡΩΝ ΓΙΑ ΦΟΡΕΙΣ ΠΑΡΟΧΗΣ ΥΠΗΡΕΣΙΩΝ ΥΓΕΙΑΣ ΣΤΗΝ ΠΕΡΙΦΕΡΕΙΑ ΒΟΡΕΙΟΥ ΑΙΓΑΙΟΥ</t>
  </si>
  <si>
    <t>1083587-ΓΕΝΙΚΟ ΝΟΣΟΚΟΜΕΙΟ ΧΙΟΥ ΣΚΥΛΙΤΣΕΙΟ</t>
  </si>
  <si>
    <t>Προμήθεια ιατροτεχνολογικού εξοπλισμού για την αύξηση ενεργών κλινών νοσηλείας  και κλινών εντατικής θεραπείας στο ΓΝ Χίου Σκυλίτσειο  ενόψει πανδημίας COVID19</t>
  </si>
  <si>
    <r>
      <rPr>
        <b/>
        <sz val="11"/>
        <color rgb="FF333333"/>
        <rFont val="Calibri"/>
        <family val="2"/>
        <charset val="161"/>
        <scheme val="minor"/>
      </rPr>
      <t>Τεχνική Βοήθεια από ΕΥΔ/</t>
    </r>
    <r>
      <rPr>
        <sz val="11"/>
        <color rgb="FF333333"/>
        <rFont val="Calibri"/>
        <family val="2"/>
        <charset val="161"/>
        <scheme val="minor"/>
      </rPr>
      <t>Παροχή υπηρεσιών υποστήριξης της εφαρμογής του Επιχειρησιακού Σχεδιασμού του Υπουργείου Υγείας για τη μεταρρύθμιση της ΠΦΥ</t>
    </r>
  </si>
  <si>
    <t>Ενίσχυση των Φορέων Υγείας με επικουρικό προσωπικό για την ανταπόκριση στις ανάγκες λόγω της επιδημίας COVID19 στην Περιφέρεια Ανατολικής ΜακεδονίαςΘράκης</t>
  </si>
  <si>
    <t>ΕΡΓΟ COVID</t>
  </si>
  <si>
    <t>6213753-ΣΩΜΑΤΕΙΟ ΠΡΟΛΗΨΗΣ &amp; ΠΡΟΑΓΩΓΗΣ ΥΠΗΡΕΣΙΩΝ ΥΓΕΙΑΣ (ΙΚΕΛΟΣ) - ΜΗ ΚΕΡΔΟΣΚΟΠΙΚΟ</t>
  </si>
  <si>
    <t>Επιχορήγηση για την ανάπτυξη Μονάδας Ψυχοκοινωνικής Αποκατάστασης Οικοτροφείο στην Κομοτηνή</t>
  </si>
  <si>
    <t>OXI</t>
  </si>
  <si>
    <t>1 εργο</t>
  </si>
  <si>
    <t>Ενίσχυση των Φορέων Υγείας με επικουρικό προσωπικό για την ανταπόκριση στις ανάγκες λόγω της επιδημίας COVID19 στην Περιφέρεια Κεντρικής Μακεδονίας</t>
  </si>
  <si>
    <t>Ενίσχυση των Φορέων Υγείας με επικουρικό προσωπικό για την ανταπόκριση στις ανάγκες λόγω της επιδημίας COVID19 στην Περιφέρεια Δυτικής Μακεδονίας</t>
  </si>
  <si>
    <t>Ενίσχυση των Φορέων Υγείας με επικουρικό προσωπικό για την ανταπόκριση στις ανάγκες λόγω της επιδημίας COVID19 στην Περιφέρεια Θεσσαλίας</t>
  </si>
  <si>
    <t>ΔΙΚΤΥΟ ΔΟΜΩΝ ΚΑΙ ΥΠΗΡΕΣΙΩΝ ΓΙΑ ΤΗΝ ΑΝΤΙΜΕΤΩΠΙΣΗ ΤΩΝ ΕΞΑΡΤΗΣΕΩΝ ΣΤΗΝ ΠΕΡΙΦΕΡΕΙΑ ΑΤΤΙΚΗΣ</t>
  </si>
  <si>
    <t>Μονάδα για άτομα με Ψυχιατρική Συννοσηρότητα με έδρα την Αθήνα</t>
  </si>
  <si>
    <t>Μονάδα απεξάρτησης από το αλκοόλ και τις νόμιμες εξαρτήσεις στον Πειραιά</t>
  </si>
  <si>
    <t>Πρόγραμμα Κοινωνικής Ένταξης με έδρα τον Πειραιά</t>
  </si>
  <si>
    <t>Ενίσχυση των Φορέων Υγείας με επικουρικό προσωπικό για την ανταπόκριση στις ανάγκες λόγω της επιδημίας COVID19 στην Περιφέρεια Αττικής</t>
  </si>
  <si>
    <t>Ενίσχυση των Φορέων Υγείας με επικουρικό προσωπικό για την ανταπόκριση στις ανάγκες λόγω της επιδημίας COVID19 στην Περιφέρεια Πελοποννήσου</t>
  </si>
  <si>
    <t>Ενίσχυση των Φορέων Υγείας με επικουρικό προσωπικό για την ανταπόκριση στις ανάγκες λόγω της επιδημίας COVID19 στην Περιφέρεια Βορείου Αιγαίου</t>
  </si>
  <si>
    <t>Ενίσχυση των Φορέων Υγείας με επικουρικό προσωπικό για την ανταπόκριση στις ανάγκες λόγω της επιδημίας COVID19 στην Περιφέρεια Νοτίου Αιγαίου</t>
  </si>
  <si>
    <t>Ενίσχυση των Φορέων Υγείας με επικουρικό προσωπικό για την ανταπόκριση στις ανάγκες λόγω της επιδημίας COVID19 στην Περιφέρεια Κρήτης</t>
  </si>
  <si>
    <t>16 εργα</t>
  </si>
  <si>
    <t>ΑΥΞΗΣΗ από 31.12.19 εως 30.06.20</t>
  </si>
  <si>
    <t>Ψυχικής Υγειας</t>
  </si>
  <si>
    <t>6314082-"ΜΕΤΑΒΑΣΗ"  ΑΣΤΙΚΗ ΕΤΑΙΡΕΙΑ ΓΙΑ ΤΗΝ ΨΥΧΟΚΟΙΝΩΝΙΚΗ ΕΝΤΑΞΗ</t>
  </si>
  <si>
    <t>Ανάπτυξη Δομών Ψυχικής Υγείας στην Περιφέρεια Ιονίων Νήσων  ΑμΚε ΜΕΤΑΒΑΣΗ</t>
  </si>
  <si>
    <t>Ενίσχυση των Φορέων Υγείας με επικουρικό προσωπικό για την ανταπόκριση στις ανάγκες λόγω της επιδημίας COVID19 στην Περιφέρεια Στερεάς Ελλάδας</t>
  </si>
  <si>
    <t>ΕΓΚΕΚΡΙΜΕΝΑ ΕΡΓΑ ΜΕ ΤΗΝ ΣΥΓΧΡΗΜΑΤΟΔΟΤΗΣΗ ΤΗΣ ΕΕ</t>
  </si>
  <si>
    <t>ΣΥΝΟΛΟ</t>
  </si>
  <si>
    <t>ΕΘΝΙΚΟΙ ΠΟΡΟΙ ΓΙΑ ΕΡΓΑ ΕΣΠΑ - ΣΥΜΦΩΝΙΕΣ ΜΕ ΕΕ</t>
  </si>
  <si>
    <t>ΑΝΑΜΕΝΟΜΕΝΑ ΕΡΓΑ ΕΣΠΑ (ΜΕ ΤΗΝ ΣΥΓΧΡΗΜΑΤΟΔΟΤΗΣΗ ΤΗΣ ΕΕ)</t>
  </si>
  <si>
    <t xml:space="preserve">Επικουρικό προσωπικό λογω COVID-19, τα έργα έχουν ενταχθεί σε ύψος 206 εκατομ ευρώ, υπολείπονται ΝΕΕΣ ΕΝΤΑΞΕΙΣ (στα Ιονια Ν., Δυτ. Ελλάδα, Ήπειρο, αύξηση στην Αττική κλπ) ύψους 40 εκατομ. </t>
  </si>
  <si>
    <t>Ομάδες Υγείας στους τόπους διαμονής Μεταναστών-Προσφύγων : Εκδόθηκαν 10 Προσκλήσεις από ΕΥΔ Ετοιμάζονται φάκελοι να  υποβληθούν  έργα, Προτάθηκαν από ΓΓ ΔΥγείας</t>
  </si>
  <si>
    <t>RIS PACS (απεικονιστικές εξετάσεις / φακ. υγείας) εστάλη ΤΕΠ για εξειδίκευση, σε αναμονή ενεργειών του Υπ. Ψηφιακής Διακυβ.</t>
  </si>
  <si>
    <t>KOMY της ΠΦΥ κινητές ομάδες ΕΠ ΜΔΤ υπάρχει εξειδίκευση πόρων από ΕΠ ΜΔΤ, δεν έχει εκδοθεί η Πρόσκληση</t>
  </si>
  <si>
    <t>ΔΗΜ ΥΓΕΙΑ  Εκδόθηκε  Πρόσκληση από ΕΥΔ ΕΠ ΜΔΤ</t>
  </si>
  <si>
    <t>ΤΟΜΥ  ΕΠ ΜΔΤ διόρθωση Προϋπολογισμούπιλοτικής εφαρμογής, λόγω υλοποίησης 127 ΤΟΜΥ αντί 239</t>
  </si>
  <si>
    <t>ΦΛΟΓΑ ΠΕΠ ΑΤΤΙΚΗΣ δεσμεύθηκαν πόροι αναμένεται Πρόσκληση  και "έγκριση σκοπιμότητας"</t>
  </si>
  <si>
    <t xml:space="preserve">ΤΗΛΕΙΑΤΡΙΚΗ ΠΕΠ ΑΤΤΙΚΗΣ .  2η ΥΠΕ . Ήταν σε αναμονή  απόφασης έγκρισης σκοπιμότητας </t>
  </si>
  <si>
    <t>ΕΞΟΠΛΙΣΜΟΙ  ΠΕΠ  και λογω COVID-19 Εκδόθηκαν Προσκλήσεις, σε αναμονή περισσότερων εντάξεων</t>
  </si>
  <si>
    <t>εμβόλια ανασφαλίστων για π νευμονικές λοιμώξεις , ΕΟΠΥΥ. Σε αναμονή ενεργειών του Υπ. Αν.Επ.</t>
  </si>
  <si>
    <t>τεστ του ΕΟΔΥ , διαβούλευση Πρόσκλησης της ΕΥΔ ΕΠ ΜΔΤ του Υπ.Αν.Επ.</t>
  </si>
  <si>
    <t>ΣΥΜΒΟΥΛΟΣ ΣΔΙΤ</t>
  </si>
  <si>
    <t>Μελέτες ωρίμανσης σε ΠΕΠ</t>
  </si>
  <si>
    <t>νέα πρόσκληση για τεχνική βοήθεια  για τα ενεργειακά έργα Νοσοκομείων</t>
  </si>
  <si>
    <t>ΒΟΝUS ΥΓΕΙΟΝΟΜΙΚΟΎ ΠΡΟΣΩΠΙΚΟΎ (Αν θεσμοθετηθεί εκ νέου όπωςτην Ανοιξη)</t>
  </si>
  <si>
    <t>ΓΕΝΙΚΟ ΠΡΟΒΛΕΠΟΜΕΝΟ ΣΥΝΟΛΟ ΠΔΕ 2014-2023</t>
  </si>
  <si>
    <t>Αύξηση δαπανών στο 2020</t>
  </si>
  <si>
    <t>Προβλέψεις v00  δαπανών Α εξαμήνου 2021</t>
  </si>
  <si>
    <t>Έργο COVID</t>
  </si>
  <si>
    <t>Αναβάθμιση δεξιοτήτων επαγγελματικών ομάδων υψηλής εξειδίκευσης του Τομέα Υγείας MIS 5003969 ΠΟΣΟ 64.172.000</t>
  </si>
  <si>
    <t>90104096-PUGLIA REGION - PRESIDENCY</t>
  </si>
  <si>
    <t>COOperation For HEAlth</t>
  </si>
  <si>
    <t>ΕΝΕΡΓΕΙΑΚΗ ΑΝΑΒΑΘΜΙΣΗ ΤΟΥ ΓΕΝΙΚΟΥ ΝΟΣΟΚΟΜΕΙΟΥ  ΘΕΣΣΑΛΟΝΙΚΗΣ ΑΓΙΟΣ ΠΑΥΛΟΣ</t>
  </si>
  <si>
    <t>1083586-ΓΕΝΙΚΟ ΠΑΝΑΡΚΑΔΙΚΟ ΝΟΣΟΚΟΜΕΙΟ ΤΡΙΠΟΛΗΣ Η ΕΥΑΓΓΕΛΙΣΤΡΙΑ</t>
  </si>
  <si>
    <t>Ενεργειακή αναβάθμιση Παναρκαδικού Γενικού Νοσοκομείου Τρίπολης</t>
  </si>
  <si>
    <t>ΕΝΕΡΓΕΙΑΚΗ ΑΝΑΒΑΘΜΙΣΗ ΗΛΕΚΤΡΟΜΗΧΑΝΟΛΟΓΙΚΩΝ ΕΓΚΑΤΑΣΤΑΣΕΩΝ ΤΟΥ ΠΑΝΕΠΙΣΤΗΜΙΑΚΟΥ ΓΕΝΙΚΟΥ ΝΟΣΟΚΟΜΕΙΟΥ ΗΡΑΚΛΕΙΟΥ ΠΑΓΝΗ</t>
  </si>
  <si>
    <t>Ενεργειακή Αναβάθμιση Υποδομών και Εξοικονόμηση Ενέργειας με τη χρήση Ανανεώσιμων Πηγών Ενέργειας στο Γενικό Νοσοκομείο Ρεθύμνου</t>
  </si>
  <si>
    <t>Ενεργειακή Αναβάθμιση Γενικού Νοσοκομείου Κορίνθου</t>
  </si>
  <si>
    <t>Δράσεις ενεργειακής αναβάθμισης εξοικονόμησης ενέργειας και αξιοποίησης ΑΠΕ του Πανεπιστημιακού Γενικού Νοσοκομείου Αττικόν</t>
  </si>
  <si>
    <t>Ενεργειακή αναβάθμιση κτιριακών εγκαταστάσεων Κτίρια Β'  Γ' του ΓΝ ΕΛΕΝΑ ΒΕΝΙΖΕΛΟΥ</t>
  </si>
  <si>
    <t>1083548-ΓΕΝΙΚΟ ΝΟΣΟΚΟΜΕΙΟ Ν ΙΩΝΙΑΣ ΚΩΝΣΤΑΝΤΟΠΟΥΛΕΙΟ ΠΑΤΗΣΙΩΝ</t>
  </si>
  <si>
    <t>Δράσεις ενεργειακής αναβάθμισης και εξοικονόμησης ενέργειας του Γενικού Νοσοκομείου Νέας Ιωνίας Κωνσταντοπούλειο  Πατησίων</t>
  </si>
  <si>
    <t>NAI</t>
  </si>
  <si>
    <t>1010538-ΓΕΝΙΚΗ ΓΡΑΜΜΑΤΕΙΑ ΔΗΜΟΣΙΑΣ ΥΓΕΙΑΣ</t>
  </si>
  <si>
    <t>Ενίσχυση των Δημόσιων Δομών Υγείας της ΠΑΜΘ σε χώρους μεταναστώνπροσφύγων για την αντιμετώπιση της Υγειονομικής Κρίσης του COVID  19</t>
  </si>
  <si>
    <t>2 εργα</t>
  </si>
  <si>
    <t>20 έργα</t>
  </si>
  <si>
    <t>Θωράκιση της Δημόσιας Υγείας στην Περιφέρεια μέσω πρόληψης έγκαιρης ανίχνευσης και αντιμετώπιση της επιδημίας Covid19 σε χώρους μεταναστώνπροσφύγων μετακινούμενων πληθυσμών</t>
  </si>
  <si>
    <t>Ενίσχυση των Φορέων Υγείας με επικουρικό προσωπικό για την ανταπόκριση στις ανάγκες λόγω της επιδημίας COVID19 στην Περιφέρεια Ιονίων Νήσων</t>
  </si>
  <si>
    <t>Ενίσχυση των Φορέων Υγείας με επικουρικό προσωπικό για την ανταπόκριση στις ανάγκες λόγω της επιδημίας COVID19 στην Περιφέρεια Ηπείρου</t>
  </si>
  <si>
    <t>Ανάπτυξη Μονάδας Ψυχοκοινωνικής Αποκατάστασης Οικοτροφείο στην Σπάρτη</t>
  </si>
  <si>
    <t>6314066-"ΚΕΝΤΡΑ ΨΥΧΟΚΟΙΝΩΝΙΚΗΣ ΦΡΟΝΤΙΔΑΣ ΕΥΑΓΓΕΛΙΣΜΟΣ"-ΑΜΚΕ</t>
  </si>
  <si>
    <t>Ανάπτυξη και λειτουργία Οικοτροφείου για 15 ενήλικα άτομα έως 65 ετών με ψυχικές διαταραχές και σοβαρά ψυχοκοινωνικά προβλήματα στην Περιφερειακή Ενότητα Αργολίδας Πόλη Δήμος Ναυπλιέων  Τολό</t>
  </si>
  <si>
    <t>Ενίσχυση των Φορέων Υγείας με επικουρικό προσωπικό για την ανταπόκριση στις ανάγκες λόγω της επιδημίας COVID19 στην Περιφέρεια Δυτικής Ελλάδας</t>
  </si>
  <si>
    <t>ΠΙΝΑΚΑΣ 7.      12  ΕΡΓΑ ΥΓΕΙΑΣ ΕΤΠΑ ΣΤΑ   ΠΡΟΓΡΑΜΜΑΤA ΤΟΥ ΣΤΟΧΟΥ ΕΥΡΩΠΑΪΚΗ ΕΔΑΦΙΚΗ ΣΥΝΕΡΓΑΣΙΑ</t>
  </si>
  <si>
    <t>ΠΡΟΜΗΘΕΙΑ ΚΑΙ ΕΓΚΑΤΑΣΤΑΣΗ ΙΑΤΡΟΤΕΧΝΟΛΟΓΙΚΟΥ ΚΑΙ ΛΟΙΠΟΥ ΕΞΟΠΛΙΣΜΟΥ για το ΓΕΝΙΚΟ ΝΟΣΟΚΟΜΕΙΟ ΚΑΒΑΛΑΣ</t>
  </si>
  <si>
    <t>Ανανέωση και συμπλήρωση Εξοπλισμού για τις ανάγκες του τμήματος Ενδοσκοπήσεων Πεπτικού του ΠΓΝΑλεξανδρούπολης</t>
  </si>
  <si>
    <t>ΠΡΟΜΗΘΕΙΑ ΗΛΕΚΤΡΟΜΗΧΑΝΟΛΟΓΙΚΟΥ ΚΑΙ ΙΑΤΡΟΤΕΧΝΟΛΟΓΙΚΟΥ ΕΞΟΠΛΙΣΜΟΥ ΓΙΑ ΤΟ ΓΕΝΙΚΟ ΝΟΣΟΚΟΜΕΙΟ ΞΑΝΘΗΣ</t>
  </si>
  <si>
    <t>ΠΡΟΜΗΘΕΙΑ ΙΑΤΡΟΤΕΧΝΟΛΟΓΙΚΟΥ ΕΞΟΠΛΙΣΜΟΥ ΓΙΑ ΤΟ ΓΕΝΙΚΟ ΝΟΣΟΚΟΜΕΙΟ ΔΙΔΥΜΟΤΕΙΧΟΥ</t>
  </si>
  <si>
    <t>Ανάπτυξη  Αναβάθμιση Υποδομών και Εξοπλισμού του Κέντρου Υγείας Σαμοθράκης</t>
  </si>
  <si>
    <t>ΠΡΟΜΗΘΕΙΑ ΙΑΤΡΟΤΕΧΝΟΛΟΓΙΚΟΥ ΕΞΟΠΛΙΣΜΟΥ ΑΙΜΟΔΟΣΙΑΣ ΚΛΙΝΙΚΩΝ ΕΡΓΑΣΤΗΡΙΩΝ  ΧΕΙΡΟΥΡΓΕΙΩΝ ΤΟΥ ΓΝ ΚΟΜΟΤΗΝΗΣ</t>
  </si>
  <si>
    <t>ΥΓΕΙΟΝΟΜΙΚΗ ΑΝΑΒΑΘΜΙΣΗ ΤΩΝ ΕΣΩΤΕΡΙΚΩΝ ΧΩΡΩΝ ΤΩΝ ΚΤΙΡΙΩΝ ΓΕΝΙΚΟΥ ΝΟΣΟΚΟΜΕΙΟΥ ΠΕ ΔΡΑΜΑΣ</t>
  </si>
  <si>
    <t>35</t>
  </si>
  <si>
    <t>Προμήθεια ιατροτεχνολογικού εξοπλισμού για τις ανάγκες του Γενικού Νοσοκομείου Θεσσαλονίκης ΑΓΙΟΣ ΠΑΥΛΟΣ 1</t>
  </si>
  <si>
    <t>Προμήθεια ιατροτεχνολογικού εξοπλισμού για τις ανάγκες της ΝΜΕΔΕΣΣΑΣ του ΓΝΠΕΛΛΑΣ</t>
  </si>
  <si>
    <t>Προμήθεια και εγκατάσταση ιατροτεχνολογικού εξοπλισμού για την κάλυψη αναγκών διαφόρων τμημάτων του ΓΝΘ Γ ΠΑΠΑΝΙΚΟΛΑΟΥ</t>
  </si>
  <si>
    <t>1083518-ΓΕΝΙΚΟ ΝΟΣΟΚΟΜΕΙΟ ΗΜΑΘΙΑΣ</t>
  </si>
  <si>
    <t>Προμήθεια ιατροτεχνολογικού εξοπλισμού για το Γενικό Νοσοκομείο Νάουσας</t>
  </si>
  <si>
    <t>Προμήθεια ιατροτεχνολογικού εξοπλισμού για τις δομές Αβάθμιας και Ββάθμιας φροντίδας υγείας για τη Νοσοκομειακή Μονάδα Γιαννιτσών του ΓΝΠέλλας</t>
  </si>
  <si>
    <t>1083517-ΓΕΝΙΚΟ ΝΟΣΟΚΟΜΕΙΟ ΑΧΕΠΑ ΘΕΣΣΑΛΟΝΙΚΗΣ</t>
  </si>
  <si>
    <t>Προμήθεια ιατροτεχνολογικού εξοπλισμού για το ΠΓΝΘ ΑΧΕΠΑ</t>
  </si>
  <si>
    <t>Προμήθεια ιατροτεχνολογικού εξοπλισμού για το Γενικό Νοσοκομείο Βέροιας</t>
  </si>
  <si>
    <t>ΕΝΕΡΓΕΙΑΚΗ ΑΝΑΒΑΘΜΙΣΗ ΓΕΝΙΚΟΥ ΝΟΣΟΚΟΜΕΙΟΥ ΦΛΩΡΙΝΑΣ</t>
  </si>
  <si>
    <t>Ενεργειακή αναβάθμιση του Κτιρίου Διοικητικών Υπηρεσιών</t>
  </si>
  <si>
    <t>Ενεργειακή αναβάθμιση του Γενικού Νοσοκομείου Καστοριάς</t>
  </si>
  <si>
    <t>ΕΞΟΠΛΙΣΜΟΣ ΤΟΥ ΓΕΝΙΚΟΥ ΝΟΣΟΚΟΜΕΙΟΥ ΦΛΩΡΙΝΑΣ ΓΙΑ ΤΗΝ ΑΝΤΙΜΕΤΩΠΙΣΗ ΕΠΙΔΗΜΙΩΝ</t>
  </si>
  <si>
    <t>ΔΡΑΣΕΙΣ ΕΝΙΣΧΥΣΗΣ ΤΩΝ ΥΠΗΡΕΣΙΩΝ ΥΓΕΙΑΣ ΓΙΑ ΤΗΝ ΑΝΤΙΜΕΤΩΠΙΣΗ ΤΗΣ ΕΠΙΔΗΜΙΑΣ ΛΟΓΩ COVID 19 ΦΟΡΕΑΣ ΜΑΜΑΤΣΕΙΟ ΝΟΣΟΚΟΜΕΙΟ ΚΟΖΑΝΗΣ</t>
  </si>
  <si>
    <t>ΠΡΟΜΗΘΕΙΑ ΙΑΤΡΟΤΕΧΝΟΛΟΓΙΚΟΥ ΚΑΙ ΛΟΙΠΟΥ ΕΞΟΠΛΙΣΜΟΥ ΓΙΑ ΤΗΝ ΚΑΛΥΨΗ ΑΝΑΓΚΩΝ ΤΟΥ ΓΝΓΡΕΒΕΝΩΝ</t>
  </si>
  <si>
    <t>Προμήθεια  Εξειδικευμένου Εξοπλισμού  για την αντιμετώπιση της επιδημίας Covid 19 για το Νοσοκομείο Πτολεμαΐδας ΜΠΟΔΟΣΑΚΕΙΟ</t>
  </si>
  <si>
    <t>Δράσεις ενίσχυσης των Ψηφιακών Υπηρεσιών Υγείας και προμήθεια ασθενοφόρων για την ΠΦΥ της 3ης ΥΠΕ στην Περιφέρεια Δυτικής Μακεδονίας</t>
  </si>
  <si>
    <t>ΕΓΚΑΤΑΣΤΑΣΗ ΠΡΟΚΑΤΑΣΚΕΥΑΣΜΕΝΟΥ ΟΙΚΙΣΚΟΥ ΝΟΣΗΛΕΙΑΣ COVID 19 ΓΝΚΑΣΤΟΡΙΑΣ</t>
  </si>
  <si>
    <t>ΠΡΟΜΗΘΕΙΑ ΕΞΟΠΛΙΣΜΟΥ ΓΝ ΚΑΣΤΟΡΙΑΣ ΓΙΑ ΤΗΝ ΑΝΤΙΜΕΤΩΠΙΣΗ ΤΗΣ ΕΠΙΔΗΜΙΑΣ COVID 19</t>
  </si>
  <si>
    <t>ΠΡΟΜΗΘΕΙΑ ΕΞΟΠΛΙΣΜΟΥ ΓΙΑ ΤΟ ΑΚΤΙΝΟΛΟΓΙΚΟ ΕΡΓΑΣΤΗΡΙΟ ΤΟΥ ΠΑΝΕΠΙΣΤΗΜΙΑΚΟΥ ΓΕΝΙΚΟΥ ΝΟΣΟΚΟΜΕΙΟΥ ΛΑΡΙΣΑΣ</t>
  </si>
  <si>
    <t>ΠΡΟΜΗΘΕΙΑ ΙΑΤΡΟΤΕΧΝΟΛΟΓΙΚΟΥ ΕΞΟΠΛΙΣΜΟΥ ΓΙΑ ΤΑ ΧΕΙΡΟΥΡΓΕΙΑ ΤΟΥ Γ Ν ΛΑΡΙΣΑΣ</t>
  </si>
  <si>
    <t>6313032-ΕΘΝΙΚΟΣ ΟΡΓΑΝΙΣΜΟΣ ΔΗΜΟΣΙΑΣ ΥΓΕΙΑΣ</t>
  </si>
  <si>
    <t>Ενίσχυση Περιφερειακού Εργαστηρίου Δημόσιας Υγείας ΠΕΔΥ Θεσσαλίας</t>
  </si>
  <si>
    <t>ΠΡΟΜΗΘΕΙΑ ΙΑΤΡΟΤΕΧΝΟΛΟΓΙΚΟΥ ΕΞΟΠΛΙΣΜΟΥ ΓΙΑ ΤΙΣ ΑΝΑΓΚΕΣ ΤΟΥ ΤΕΠ ΤΟΥ ΓΝ ΛΑΡΙΣΑΣ</t>
  </si>
  <si>
    <t>ΠΡΟΜΗΘΕΙΑ ΙΑΤΡΟΤΕΧΝΟΛΟΓΙΚΟΥ ΕΞΟΠΛΙΣΜΟΥ ΓΙΑ ΤΙΣ ΑΝΑΓΚΕΣ ΤΗΣ ΜΕΘ ΤΟΥ ΓΝΛΑΡΙΣΑΣ</t>
  </si>
  <si>
    <t>ΠΡΟΜΗΘΕΙΑ ΕΞΟΠΛΙΣΜΟΥ ΓΙΑ ΤΗΝ ΑΝΑΙΣΘΗΣΙΟΛΟΓΙΚΗ ΚΛΙΝΙΚΗ ΤΟΥ ΠΑΝΕΠΙΣΤΗΜΙΑΚΟΥ ΓΕΝΙΚΟΥ ΝΟΣΟΚΟΜΕΙΟΥ ΛΑΡΙΣΑΣ</t>
  </si>
  <si>
    <t>ΕΠΕΚΤΑΣΗ ΤΟΥ ΕΘΝΙΚΟΥ ΔΙΚΤΥΟΥ ΤΗΛΕΪΑΤΡΙΚΗΣ ΕΔΙΤ  ΤΜΗΜΑ 2ης ΥΠΕ  ΣΕ ΝΗΣΙΑ ΤΗΣ ΠΕΡΙΦΕΡΕΙΑΣ ΑΤΤΙΚΗΣ ΓΙΑ ΤΗΝ ΠΑΡΟΧΗ ΥΠΗΡΕΣΙΩΝ ΥΓΕΙΑΣ ΚΑΙ ΑΝΑΠΤΥΞΗΣ ΣΥΝΘΗΚΩΝ ΙΣΟΤΙΜΗΣ ΠΡΟΣΒΑΣΗΣ ΣΕ ΥΠΗΡΕΣΙΕΣ ΥΓΕΙΑΣ</t>
  </si>
  <si>
    <t>27 έργα</t>
  </si>
  <si>
    <t>Προμήθεια Ιατροτεχνολογικού εξοπλισμού του Γενικού Νοσοκομείου Λακωνίας Νοσηλευτική Μονάδα Σπάρτης και Νοσηλευτική Μονάδα Μολάων</t>
  </si>
  <si>
    <t>Προμήθεια ιατροτεχνολογικού εξοπλισμού για τις ανάγκες του Παναρκαδικού Γενικού Νοσοκομείου Τρίπολης Η Ευαγγελίστρια</t>
  </si>
  <si>
    <t>ΠΡΟΜΗΘΕΙΑ ΙΑΤΡΟΤΕΧΝΟΛΟΓΙΚΟΥ ΕΠΙΣΤΗΜΟΝΙΚΟΥ ΚΑΙ ΛΟΙΠΟΥ  ΕΞΟΠΛΙΣΜΟΥ ΤΟΥ ΓΝΚΟΡΙΝΘΟΥ</t>
  </si>
  <si>
    <t>ΠΡΟΜΗΘΕΙΑ ΙΑΤΡΟΤΕΧΝΟΛΟΓΙΚΟΥ ΚΑΙ ΗΛΕΚΤΡΟΜΗΧΑΝΟΛΟΓΙΚΟΥ ΕΞΟΠΛΙΣΜΟΥ ΤΟΥ ΓΕΝΙΚΟΥ ΝΟΣΟΚΟΜΕΙΟΥ ΑΡΓΟΛΙΔΑΣ</t>
  </si>
  <si>
    <t>1083531-ΓΕΝΙΚΟ ΝΟΣΟΚΟΜΕΙΟ ΜΕΣΣΗΝΙΑΣ</t>
  </si>
  <si>
    <t>ΠΡΟΣΘΗΚΕΣ ΚΑΙ ΑΝΑΔΙΑΡΡΥΘΜΙΣΕΙΣ ΣΤΟ ΥΦΙΣΤΑΜΕΝΟ ΚΤΙΡΙΟ ΤΟΥ ΓΝ ΜΕΣΣΗΝΙΑΣ ΝΟΣΗΛΕΥΤΙΚΗΣ ΜΟΝΑΔΑ ΚΑΛΑΜΑΤΑΣ</t>
  </si>
  <si>
    <t>2 εργο</t>
  </si>
  <si>
    <t>Δράσεις θωράκισης της Δημόσιας Υγείας στην Περιφέρεια Αττικής μέσω πρόληψης έγκαιρης ανίχνευσης και αντιμετώπιση της επιδημίας Covid19 σε χώρους μεταναστώνπροσφύγων  μετακινούμενων πληθυσμών</t>
  </si>
  <si>
    <t>Δράσεις θωράκισης της Δημόσιας Υγείας στην Περιφέρεια Βορείου Αιγαίου μέσω πρόληψης έγκαιρης ανίχνευσης και αντιμετώπιση της επιδημίας Covid19 σε χώρους φιλοξενίας μετακινούμενων πληθυσμών μεταναστώνπροσφύγων</t>
  </si>
  <si>
    <t>ΈΡΓΟ ΕΞΑΡΤΗΣΕΩΝ</t>
  </si>
  <si>
    <t>ΕΡΓΟ ΨΥΧΙΚΗΣ ΥΓΕΙΑΣ</t>
  </si>
  <si>
    <t>ΕΡΓΟ ΠΦΥ</t>
  </si>
  <si>
    <t>ΑΡΙΘΜΟΣ ΕΡΓΩΝ</t>
  </si>
  <si>
    <t>ΕΡΓΑ ΣΤΙΣ ΠΕΡΙΦΕΡΕΙΕΣ</t>
  </si>
  <si>
    <t>ΤΟΜΕΑΣ ΕΡΓΟΥ</t>
  </si>
  <si>
    <t xml:space="preserve">ΣΥΝΟΛΟ ΕΡΓΩΝ ΥΓΕΙΑΣ ΕKΤ </t>
  </si>
  <si>
    <t>ΑΝΑΦΟΡΕΣ ΕΥΔ ΟΠΣ  31 . 12 . 2020</t>
  </si>
  <si>
    <t>47 έργα</t>
  </si>
  <si>
    <t>Προμήθεια ιατροτεχνολογικού εξοπλισμού για τις ανάγκες του Αγγειοχειρουργικού και του Παθολογοανατομικού Τμήματος του ΓΝΘ ΙΠΠΟΚΡΑΤΕΙΟ</t>
  </si>
  <si>
    <t>30 έργα</t>
  </si>
  <si>
    <t>Προμήθεια εξοπλισμού για την υποστήριξη του EKAB στην Περιφέρεια Θεσσαλίας ώστε να ανταποκριθεί στις ανάγκες της πανδημίας Covid19</t>
  </si>
  <si>
    <t>ΠΡΟΜΗΘΕΙΑ ΙΑΤΡΟΤΕΧΝΟΛΟΓΙΚΟΥ ΕΞΟΠΛΙΣΜΟΥ ΓΙΑ ΤΙΣ ΑΝΑΓΚΕΣ ΤΗΣ ΜΕΘ ΤΟΥ ΟΥΡΟΛΟΓΙΚΟΥ  ΜΑΙΕΥΤΙΚΟΥ ΧΕΙΡΟΥΡΓΕΙΩΝ ΑΚΤΙΝΟΔΙΑΓΝΩΣΤΙΚΟ ΑΙΜΟΔΟΣΙΑΣ ΑΠΟΣΤΕΙΡΩΣΗΣ ΚΑΙ ΕΞΟΠΛΙΣΜΟΥ ΤΕΠ ΤΟΥ ΓΝΛΑΡΙΣΑΣ</t>
  </si>
  <si>
    <t>43 έργα</t>
  </si>
  <si>
    <t>Προσθήκη νέας πτέρυγας Χειρουργικού και Παθολογικού τομέα στο Μαμάτσειο Νοσοκομείο Κοζάνης</t>
  </si>
  <si>
    <t>35 έργα</t>
  </si>
  <si>
    <t>Προμήθεια Ιατροτεχνολογικού Εξοπλισμού για τις ανάγκες του Γενικού Νοσοκομείου Λιβαδειάς  Γενικού Νοσοκομείου ΘηβώνΓΕΝΙΚΟ ΝΟΣΟΚΟΜΕΙΟ ΛΙΒΑΔΕΙΑΣ</t>
  </si>
  <si>
    <t>Προμήθεια Ιατροτεχνολογικού Εξοπλισμού για τις ανάγκες του Γενικού Νοσοκομείου Λιβαδειάς  Γενικού Νοσοκομείου Θηβών ΓΕΝΙΚΟ ΝΟΣΟΚΟΜΕΙΟ ΘΗΒΑΣ</t>
  </si>
  <si>
    <t>ΠΡΟΜΗΘΕΙΑ ΙΑΤΡΟΤΕΧΝΟΛΟΓΙΚΟΥ ΕΞΟΠΛΙΣΜΟΥ ΓΙΑ ΤΙΣ ΑΝΑΓΚΕΣ ΤΟΥ Γ Ν ΑΜΦΙΣΣΑΣ</t>
  </si>
  <si>
    <t>ΠΡΟΜΗΘΕΙΑ ΙΑΤΡΟΤΕΧΝΟΛΟΓΙΚΟΥ ΕΞΟΠΛΙΣΜΟΥ ΓΙΑ ΤΟ ΓΝΚΥ  ΚΑΡΥΣΤΟΥ ΓΙΑ ΤΙΣ ΑΝΑΓΚΕΣ ΤΗΣ ΠΑΝΔΗΜΙΑΣ</t>
  </si>
  <si>
    <t>1011700-ΥΠΟΥΡΓΕΙΟ ΝΑΥΤΙΛΙΑΣ ΚΑΙ ΝΗΣΙΩΤΙΚΗΣ ΠΟΛΙΤΙΚΗΣ</t>
  </si>
  <si>
    <t>Προμήθεια Δύο 02 Σκαφών κατάλληλα Διαμορφωμένων με Υγειονομικό Εξοπλισμό στην Περιφέρεια Ιονίων Νήσων</t>
  </si>
  <si>
    <t>15έργα</t>
  </si>
  <si>
    <t xml:space="preserve">ΠΙΝΑΚΑΣ 1.     271  ΕΡΓΑ ΥΓΕΙΑΣ ΕΤΠΑ ΣΤΑ 13 ΠΕΠ </t>
  </si>
  <si>
    <t>31.12.20</t>
  </si>
  <si>
    <t>Δράσεις θωράκισης της Δημόσιας Υγείας στην Περιφέρεια Νοτίου Αιγαίου μέσω πρόληψης έγκαιρης ανίχνευσης και αντιμετώπιση της επιδημίας Covid19 σε χώρους φιλοξενίας μετακινούμενων πληθυσμών μεταναστώνπροσφύγων</t>
  </si>
  <si>
    <t>9 εργα</t>
  </si>
  <si>
    <t xml:space="preserve">ΠΙΝΑΚΑΣ 2.     157  ΕΡΓΑ ΥΓΕΙΑΣ ΕKT ΣΤΑ 13 ΠΕΠ </t>
  </si>
  <si>
    <t xml:space="preserve">ΣΥΝΟΛΟ  428 ΕΡΓΩΝ ΥΓΕΙΑΣ  ΕΤΠΑ ΚΑΙ ΕΚΤ ΣΤΑ ΠΕΠ </t>
  </si>
  <si>
    <t>Δράσεις ανάπτυξης δεξιοτήτων και ικανοτήτων ανθρώπινου δυναμικού του ΕΚΑΒ</t>
  </si>
  <si>
    <r>
      <t xml:space="preserve">ΠΙΝΑΚΑΣ 3.    </t>
    </r>
    <r>
      <rPr>
        <b/>
        <sz val="14"/>
        <rFont val="Calibri"/>
        <family val="2"/>
        <charset val="161"/>
      </rPr>
      <t xml:space="preserve"> 21</t>
    </r>
    <r>
      <rPr>
        <b/>
        <sz val="14"/>
        <color indexed="8"/>
        <rFont val="Calibri"/>
        <family val="2"/>
        <charset val="161"/>
      </rPr>
      <t xml:space="preserve">  ΕΡΓΑ ΥΓΕΙΑΣ ΕKT &amp; EΤΠΑ στο ΕΠ ΜΔΤ </t>
    </r>
  </si>
  <si>
    <t>ΕΝΕΡΓΕΙΑΚΗ ΑΝΑΒΑΘΜΙΣΗ ΤΟΥ ΣΥΓΚΡΟΤΗΜΑΤΟΣ ΤΩΝ ΚΤΙΡΙΩΝ ΚΤ4 ΚΤ5α ΚΤ5β ΚΤ5δ ΤΟΥ ΓΕΝΙΚΟΥ ΝΟΣΟΚΟΜΕΙΟΥ ΘΕΣΣΑΛΟΝΙΚΗΣ ΓΕΩΡΓΙΟΣ ΠΑΠΑΝΙΚΟΛΑΟΥ</t>
  </si>
  <si>
    <t>ΕΝΕΡΓΕΙΑΚΗ ΑΝΑΒΑΘΜΙΣΗ ΜΕ ΕΦΑΡΜΟΓΗ ΔΡΑΣΕΩΝ ΕΞΟΙΚΟΝΟΜΗΣΗΣ ΕΝΕΡΓΕΙΑΣ ΚΑΙ ΑΠΕ ΣΤΟ ΓΕΝΙΚΟ ΝΟΣΟΚΟΜΕΙΟ ΣΕΡΡΩΝ</t>
  </si>
  <si>
    <t>Παρεμβάσεις Ενεργειακής Αναβάθμισης Γενικού Νοσοκομείου Χαλκιδικής</t>
  </si>
  <si>
    <t>1083507-ΓΕΝΙΚΟ ΝΟΣΟΚΟΜΕΙΟ ΑΙΤΩΛΟΑΚΑΡΝΑΝΙΑΣ</t>
  </si>
  <si>
    <t>Ενεργειακή αναβάθμιση της Νοσηλευτικής Μονάδας Αγρινίου</t>
  </si>
  <si>
    <t>1010300-ΥΠΟΥΡΓΕΙΟ ΕΘΝΙΚΗΣ ΑΜΥΝΑΣ</t>
  </si>
  <si>
    <t>ΕΝΕΡΓΕΙΑΚΗ ΑΝΑΒΑΘΜΙΣΗ 401 ΓΕΝΙΚΟΥ ΣΤΡΑΤΙΩΤΙΚΟΥ ΝΟΣΟΚΟΜΕΙΟΥ ΑΘΗΝΩΝ 401 ΓΣΝΑ</t>
  </si>
  <si>
    <t>ΕΝΕΡΓΕΙΑΚΗ ΑΝΑΒΑΘΜΙΣΗ ΝΕΑΣ ΠΤΕΡΥΓΑΣ ΤΟΥ 417 ΝΟΣΗΛΕΥΤΙΚΟΥ ΙΔΡΥΜΑΤΟΣ  ΜΕΤΟΧΙΚΟΥ ΤΑΜΕΙΟΥ ΣΤΡΑΤΟΥ 417 ΝΙΜΤΣ</t>
  </si>
  <si>
    <t>ΕΝΕΡΓΕΙΑΚΗ ΑΝΑΒΑΘΜΙΣΗ 251 ΓΕΝΙΚΟΥ ΝΟΣΟΚΟΜΕΙΟΥ ΑΕΡΟΠΟΡΙΑΣ 251 ΓΝΑ</t>
  </si>
  <si>
    <t>Δράσεις ενεργειακής Αναβάθμισης εξοικονόμησης ενέργειας και αξιοποίησης ΑΠΕ του Γενικού Νοσοκομείου Ρόδου Ανδρέας Παπανδρέου</t>
  </si>
  <si>
    <t>1083611-ΓΕΝΙΚΟ ΝΟΣΟΚΟΜΕΙΟ ΑΘΗΝΩΝ ΚΟΡΓΙΑΛΕΝΕΙΟ ΜΠΕΝΑΚΕΙΟ ΕΕΣ</t>
  </si>
  <si>
    <t>Δράσεις ενεργειακής Αναβάθμισης εξοικονόμησης ενέργειας και αξιοποίησης ΑΠΕ του Γενικού Νοσοκομείου Αθηνών ΚοργιαλένειοΜπενάκειο ΕΕΣ</t>
  </si>
  <si>
    <t>ΠΙΝΑΚΑΣ 4.     48  ΕΡΓΑ ΥΓΕΙΑΣ ΕΤΠΑ στο ΕΠ ΥΜΕΠΕΡΑΑ</t>
  </si>
  <si>
    <t>ΓΕΝΙΚΟ ΣΥΝΟΛΟ  513 ΕΡΓΩΝ ΥΓΕΙΑΣ  ΕΤΠΑ ΚΑΙ ΕΚΤ ΣΤΑ  ΕΠ ΤΟΥ ΕΣΠΑ</t>
  </si>
  <si>
    <t>ΣΥΝΟΛΟ  85 ΕΡΓΩΝ ΥΓΕΙΑΣ  ΕΤΠΑ ΚΑΙ ΕΚΤ ΣΤΑ ΤΟΜΕΑΚΑ ΕΠ</t>
  </si>
  <si>
    <t>513 ΕΡΓΑ ΕΣΠΑ_31.12.20</t>
  </si>
  <si>
    <t>ΑΥΞΗΣΗ από 30.06.20 εως 31.12.20</t>
  </si>
  <si>
    <t>ΑΥΞΗΣΗ από 31.12.19 εως 31.12.20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</si>
</sst>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quot; €&quot;_-;\-* #,##0.00&quot; €&quot;_-;_-* \-??&quot; €&quot;_-;_-@_-"/>
    <numFmt numFmtId="165" formatCode="_-* #,##0.00\ _€_-;\-* #,##0.00\ _€_-;_-* \-??\ _€_-;_-@_-"/>
    <numFmt numFmtId="166" formatCode="########"/>
    <numFmt numFmtId="167" formatCode="dd/mm/yyyy"/>
  </numFmts>
  <fonts count="69"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indexed="8"/>
      <name val="Calibri"/>
      <family val="2"/>
      <charset val="161"/>
    </font>
    <font>
      <b/>
      <sz val="11"/>
      <color indexed="8"/>
      <name val="Calibri"/>
      <family val="2"/>
      <charset val="161"/>
    </font>
    <font>
      <sz val="11"/>
      <color indexed="9"/>
      <name val="Calibri"/>
      <family val="2"/>
      <charset val="161"/>
    </font>
    <font>
      <sz val="11"/>
      <color indexed="62"/>
      <name val="Calibri"/>
      <family val="2"/>
      <charset val="161"/>
    </font>
    <font>
      <b/>
      <sz val="11"/>
      <color indexed="9"/>
      <name val="Calibri"/>
      <family val="2"/>
      <charset val="161"/>
    </font>
    <font>
      <b/>
      <sz val="11"/>
      <color indexed="63"/>
      <name val="Calibri"/>
      <family val="2"/>
      <charset val="161"/>
    </font>
    <font>
      <i/>
      <sz val="11"/>
      <color indexed="23"/>
      <name val="Calibri"/>
      <family val="2"/>
      <charset val="161"/>
    </font>
    <font>
      <sz val="11"/>
      <color indexed="20"/>
      <name val="Calibri"/>
      <family val="2"/>
      <charset val="161"/>
    </font>
    <font>
      <sz val="11"/>
      <color indexed="17"/>
      <name val="Calibri"/>
      <family val="2"/>
      <charset val="161"/>
    </font>
    <font>
      <sz val="11"/>
      <color indexed="60"/>
      <name val="Calibri"/>
      <family val="2"/>
      <charset val="161"/>
    </font>
    <font>
      <sz val="11"/>
      <color indexed="10"/>
      <name val="Calibri"/>
      <family val="2"/>
      <charset val="161"/>
    </font>
    <font>
      <sz val="11"/>
      <color indexed="52"/>
      <name val="Calibri"/>
      <family val="2"/>
      <charset val="161"/>
    </font>
    <font>
      <b/>
      <sz val="11"/>
      <color indexed="52"/>
      <name val="Calibri"/>
      <family val="2"/>
      <charset val="161"/>
    </font>
    <font>
      <sz val="10"/>
      <name val="Arial"/>
      <family val="2"/>
      <charset val="161"/>
    </font>
    <font>
      <b/>
      <sz val="10"/>
      <name val="Arial"/>
      <family val="2"/>
    </font>
    <font>
      <sz val="11"/>
      <color indexed="8"/>
      <name val="Calibri"/>
      <family val="2"/>
    </font>
    <font>
      <b/>
      <sz val="15"/>
      <color indexed="54"/>
      <name val="Calibri"/>
      <family val="2"/>
      <charset val="161"/>
    </font>
    <font>
      <b/>
      <sz val="13"/>
      <color indexed="54"/>
      <name val="Calibri"/>
      <family val="2"/>
      <charset val="161"/>
    </font>
    <font>
      <b/>
      <sz val="11"/>
      <color indexed="54"/>
      <name val="Calibri"/>
      <family val="2"/>
      <charset val="161"/>
    </font>
    <font>
      <b/>
      <sz val="18"/>
      <color indexed="54"/>
      <name val="Calibri Light"/>
      <family val="2"/>
      <charset val="161"/>
    </font>
    <font>
      <sz val="11"/>
      <color indexed="62"/>
      <name val="Calibri"/>
      <family val="2"/>
    </font>
    <font>
      <b/>
      <sz val="11"/>
      <color indexed="9"/>
      <name val="Calibri"/>
      <family val="2"/>
    </font>
    <font>
      <b/>
      <sz val="11"/>
      <color indexed="63"/>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8"/>
      <color indexed="10"/>
      <name val="Tahoma"/>
      <family val="2"/>
    </font>
    <font>
      <sz val="11"/>
      <color indexed="17"/>
      <name val="Calibri"/>
      <family val="2"/>
    </font>
    <font>
      <sz val="11"/>
      <color indexed="19"/>
      <name val="Calibri"/>
      <family val="2"/>
    </font>
    <font>
      <sz val="11"/>
      <color indexed="10"/>
      <name val="Calibri"/>
      <family val="2"/>
    </font>
    <font>
      <b/>
      <sz val="11"/>
      <color indexed="8"/>
      <name val="Calibri"/>
      <family val="2"/>
    </font>
    <font>
      <u/>
      <sz val="10"/>
      <color indexed="20"/>
      <name val="Arial"/>
      <family val="2"/>
    </font>
    <font>
      <sz val="8"/>
      <color indexed="10"/>
      <name val="Tahoma"/>
      <family val="2"/>
      <charset val="161"/>
    </font>
    <font>
      <sz val="11"/>
      <color theme="1"/>
      <name val="Calibri"/>
      <family val="2"/>
      <charset val="161"/>
      <scheme val="minor"/>
    </font>
    <font>
      <sz val="11"/>
      <color theme="1"/>
      <name val="Calibri"/>
      <family val="2"/>
      <charset val="161"/>
    </font>
    <font>
      <sz val="11"/>
      <color theme="1"/>
      <name val="Calibri"/>
      <family val="2"/>
      <scheme val="minor"/>
    </font>
    <font>
      <sz val="8"/>
      <color theme="1"/>
      <name val="Tahoma"/>
      <family val="2"/>
      <charset val="161"/>
    </font>
    <font>
      <b/>
      <sz val="14"/>
      <color indexed="8"/>
      <name val="Calibri"/>
      <family val="2"/>
      <charset val="161"/>
    </font>
    <font>
      <sz val="14"/>
      <color indexed="8"/>
      <name val="Calibri"/>
      <family val="2"/>
      <charset val="161"/>
    </font>
    <font>
      <sz val="8"/>
      <color indexed="8"/>
      <name val="Tahoma"/>
      <family val="2"/>
      <charset val="161"/>
    </font>
    <font>
      <b/>
      <sz val="14"/>
      <color theme="0"/>
      <name val="Calibri"/>
      <family val="2"/>
      <charset val="161"/>
    </font>
    <font>
      <b/>
      <sz val="12"/>
      <color theme="0"/>
      <name val="Calibri"/>
      <family val="2"/>
      <charset val="161"/>
    </font>
    <font>
      <b/>
      <sz val="11"/>
      <name val="Calibri"/>
      <family val="2"/>
      <charset val="161"/>
    </font>
    <font>
      <sz val="8"/>
      <color theme="1"/>
      <name val="Tahoma"/>
      <family val="2"/>
      <charset val="161"/>
    </font>
    <font>
      <b/>
      <sz val="14"/>
      <name val="Calibri"/>
      <family val="2"/>
      <charset val="161"/>
    </font>
    <font>
      <sz val="9"/>
      <color indexed="81"/>
      <name val="Tahoma"/>
      <family val="2"/>
      <charset val="161"/>
    </font>
    <font>
      <b/>
      <sz val="9"/>
      <color indexed="81"/>
      <name val="Tahoma"/>
      <family val="2"/>
      <charset val="161"/>
    </font>
    <font>
      <b/>
      <sz val="12"/>
      <color indexed="8"/>
      <name val="Calibri"/>
      <family val="2"/>
      <charset val="161"/>
    </font>
    <font>
      <b/>
      <sz val="11"/>
      <color theme="1"/>
      <name val="Calibri"/>
      <family val="2"/>
      <charset val="161"/>
      <scheme val="minor"/>
    </font>
    <font>
      <sz val="11"/>
      <color rgb="FFFF0000"/>
      <name val="Calibri"/>
      <family val="2"/>
      <charset val="161"/>
      <scheme val="minor"/>
    </font>
    <font>
      <sz val="11"/>
      <color indexed="8"/>
      <name val="Calibri"/>
      <family val="2"/>
      <charset val="161"/>
      <scheme val="minor"/>
    </font>
    <font>
      <b/>
      <sz val="11"/>
      <color indexed="8"/>
      <name val="Calibri"/>
      <family val="2"/>
      <charset val="161"/>
      <scheme val="minor"/>
    </font>
    <font>
      <sz val="11"/>
      <name val="Calibri"/>
      <family val="2"/>
      <charset val="161"/>
      <scheme val="minor"/>
    </font>
    <font>
      <b/>
      <sz val="11"/>
      <color rgb="FFFF0000"/>
      <name val="Calibri"/>
      <family val="2"/>
      <charset val="161"/>
      <scheme val="minor"/>
    </font>
    <font>
      <sz val="11"/>
      <color rgb="FF333333"/>
      <name val="Calibri"/>
      <family val="2"/>
      <charset val="161"/>
      <scheme val="minor"/>
    </font>
    <font>
      <b/>
      <sz val="11"/>
      <color rgb="FF333333"/>
      <name val="Calibri"/>
      <family val="2"/>
      <charset val="161"/>
      <scheme val="minor"/>
    </font>
    <font>
      <b/>
      <sz val="11"/>
      <name val="Calibri"/>
      <family val="2"/>
      <charset val="161"/>
      <scheme val="minor"/>
    </font>
    <font>
      <sz val="11"/>
      <color theme="5"/>
      <name val="Calibri"/>
      <family val="2"/>
      <charset val="161"/>
      <scheme val="minor"/>
    </font>
    <font>
      <i/>
      <sz val="11"/>
      <color indexed="8"/>
      <name val="Calibri"/>
      <family val="2"/>
      <charset val="161"/>
    </font>
    <font>
      <b/>
      <i/>
      <sz val="11"/>
      <color indexed="8"/>
      <name val="Calibri"/>
      <family val="2"/>
      <charset val="161"/>
    </font>
  </fonts>
  <fills count="56">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bgColor indexed="31"/>
      </patternFill>
    </fill>
    <fill>
      <patternFill patternType="solid">
        <fgColor indexed="45"/>
      </patternFill>
    </fill>
    <fill>
      <patternFill patternType="solid">
        <fgColor indexed="29"/>
        <bgColor indexed="45"/>
      </patternFill>
    </fill>
    <fill>
      <patternFill patternType="solid">
        <fgColor indexed="26"/>
        <bgColor indexed="43"/>
      </patternFill>
    </fill>
    <fill>
      <patternFill patternType="solid">
        <fgColor indexed="27"/>
        <bgColor indexed="42"/>
      </patternFill>
    </fill>
    <fill>
      <patternFill patternType="solid">
        <fgColor indexed="41"/>
        <bgColor indexed="44"/>
      </patternFill>
    </fill>
    <fill>
      <patternFill patternType="solid">
        <fgColor indexed="44"/>
      </patternFill>
    </fill>
    <fill>
      <patternFill patternType="solid">
        <fgColor indexed="22"/>
      </patternFill>
    </fill>
    <fill>
      <patternFill patternType="solid">
        <fgColor indexed="43"/>
      </patternFill>
    </fill>
    <fill>
      <patternFill patternType="solid">
        <fgColor indexed="43"/>
        <bgColor indexed="26"/>
      </patternFill>
    </fill>
    <fill>
      <patternFill patternType="solid">
        <fgColor indexed="45"/>
        <bgColor indexed="46"/>
      </patternFill>
    </fill>
    <fill>
      <patternFill patternType="solid">
        <fgColor indexed="51"/>
      </patternFill>
    </fill>
    <fill>
      <patternFill patternType="solid">
        <fgColor indexed="49"/>
      </patternFill>
    </fill>
    <fill>
      <patternFill patternType="solid">
        <fgColor indexed="57"/>
      </patternFill>
    </fill>
    <fill>
      <patternFill patternType="solid">
        <fgColor indexed="61"/>
        <bgColor indexed="60"/>
      </patternFill>
    </fill>
    <fill>
      <patternFill patternType="solid">
        <fgColor indexed="50"/>
        <bgColor indexed="19"/>
      </patternFill>
    </fill>
    <fill>
      <patternFill patternType="solid">
        <fgColor indexed="53"/>
      </patternFill>
    </fill>
    <fill>
      <patternFill patternType="solid">
        <fgColor indexed="55"/>
      </patternFill>
    </fill>
    <fill>
      <patternFill patternType="solid">
        <fgColor indexed="62"/>
      </patternFill>
    </fill>
    <fill>
      <patternFill patternType="solid">
        <fgColor indexed="55"/>
        <bgColor indexed="23"/>
      </patternFill>
    </fill>
    <fill>
      <patternFill patternType="solid">
        <fgColor indexed="56"/>
        <bgColor indexed="62"/>
      </patternFill>
    </fill>
    <fill>
      <patternFill patternType="solid">
        <fgColor indexed="54"/>
        <bgColor indexed="23"/>
      </patternFill>
    </fill>
    <fill>
      <patternFill patternType="solid">
        <fgColor indexed="49"/>
        <bgColor indexed="40"/>
      </patternFill>
    </fill>
    <fill>
      <patternFill patternType="solid">
        <fgColor indexed="10"/>
        <bgColor indexed="16"/>
      </patternFill>
    </fill>
    <fill>
      <patternFill patternType="solid">
        <fgColor indexed="9"/>
        <bgColor indexed="26"/>
      </patternFill>
    </fill>
    <fill>
      <patternFill patternType="solid">
        <fgColor indexed="46"/>
        <bgColor indexed="45"/>
      </patternFill>
    </fill>
    <fill>
      <patternFill patternType="solid">
        <fgColor indexed="22"/>
        <bgColor indexed="64"/>
      </patternFill>
    </fill>
    <fill>
      <patternFill patternType="solid">
        <fgColor theme="5" tint="0.79998168889431442"/>
        <bgColor indexed="64"/>
      </patternFill>
    </fill>
    <fill>
      <patternFill patternType="solid">
        <fgColor theme="7" tint="0.59996337778862885"/>
        <bgColor indexed="64"/>
      </patternFill>
    </fill>
    <fill>
      <patternFill patternType="solid">
        <fgColor theme="6" tint="0.39994506668294322"/>
        <bgColor indexed="64"/>
      </patternFill>
    </fill>
    <fill>
      <patternFill patternType="solid">
        <fgColor rgb="FFCCCCFF"/>
        <bgColor indexed="64"/>
      </patternFill>
    </fill>
    <fill>
      <patternFill patternType="solid">
        <fgColor theme="5" tint="0.599963377788628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24997711111789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56"/>
      </bottom>
      <diagonal/>
    </border>
    <border>
      <left/>
      <right/>
      <top/>
      <bottom style="thick">
        <color indexed="41"/>
      </bottom>
      <diagonal/>
    </border>
    <border>
      <left/>
      <right/>
      <top/>
      <bottom style="medium">
        <color indexed="41"/>
      </bottom>
      <diagonal/>
    </border>
    <border>
      <left/>
      <right/>
      <top/>
      <bottom style="double">
        <color indexed="10"/>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777777"/>
      </left>
      <right style="thin">
        <color rgb="FF777777"/>
      </right>
      <top style="thin">
        <color rgb="FF777777"/>
      </top>
      <bottom style="thin">
        <color rgb="FF777777"/>
      </bottom>
      <diagonal/>
    </border>
    <border>
      <left style="thin">
        <color rgb="FF777777"/>
      </left>
      <right style="thin">
        <color rgb="FF777777"/>
      </right>
      <top style="thin">
        <color rgb="FF777777"/>
      </top>
      <bottom/>
      <diagonal/>
    </border>
    <border>
      <left style="thin">
        <color indexed="64"/>
      </left>
      <right style="thin">
        <color indexed="64"/>
      </right>
      <top/>
      <bottom/>
      <diagonal/>
    </border>
    <border>
      <left/>
      <right style="thin">
        <color rgb="FF777777"/>
      </right>
      <top style="thin">
        <color rgb="FF777777"/>
      </top>
      <bottom style="thin">
        <color rgb="FF777777"/>
      </bottom>
      <diagonal/>
    </border>
    <border>
      <left/>
      <right style="thin">
        <color rgb="FF777777"/>
      </right>
      <top style="thin">
        <color rgb="FF777777"/>
      </top>
      <bottom/>
      <diagonal/>
    </border>
    <border>
      <left style="thin">
        <color rgb="FF777777"/>
      </left>
      <right/>
      <top style="thin">
        <color rgb="FF777777"/>
      </top>
      <bottom style="thin">
        <color rgb="FF777777"/>
      </bottom>
      <diagonal/>
    </border>
    <border>
      <left style="thin">
        <color rgb="FF777777"/>
      </left>
      <right/>
      <top style="thin">
        <color rgb="FF777777"/>
      </top>
      <bottom/>
      <diagonal/>
    </border>
    <border>
      <left style="dotted">
        <color indexed="64"/>
      </left>
      <right style="dotted">
        <color indexed="64"/>
      </right>
      <top/>
      <bottom/>
      <diagonal/>
    </border>
    <border>
      <left style="thin">
        <color rgb="FF777777"/>
      </left>
      <right style="thin">
        <color rgb="FF777777"/>
      </right>
      <top/>
      <bottom style="thin">
        <color rgb="FF777777"/>
      </bottom>
      <diagonal/>
    </border>
    <border>
      <left/>
      <right style="thin">
        <color rgb="FF777777"/>
      </right>
      <top/>
      <bottom style="thin">
        <color rgb="FF777777"/>
      </bottom>
      <diagonal/>
    </border>
    <border>
      <left style="thin">
        <color indexed="64"/>
      </left>
      <right style="thin">
        <color indexed="64"/>
      </right>
      <top/>
      <bottom style="thin">
        <color indexed="64"/>
      </bottom>
      <diagonal/>
    </border>
    <border>
      <left style="thin">
        <color rgb="FF777777"/>
      </left>
      <right/>
      <top/>
      <bottom style="thin">
        <color rgb="FF777777"/>
      </bottom>
      <diagonal/>
    </border>
    <border>
      <left/>
      <right/>
      <top style="thin">
        <color rgb="FF777777"/>
      </top>
      <bottom style="thin">
        <color rgb="FF777777"/>
      </bottom>
      <diagonal/>
    </border>
    <border>
      <left/>
      <right/>
      <top/>
      <bottom style="thin">
        <color rgb="FF777777"/>
      </bottom>
      <diagonal/>
    </border>
    <border>
      <left/>
      <right/>
      <top style="thin">
        <color rgb="FF777777"/>
      </top>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777777"/>
      </left>
      <right style="thin">
        <color rgb="FF777777"/>
      </right>
      <top/>
      <bottom/>
      <diagonal/>
    </border>
    <border>
      <left style="thin">
        <color indexed="64"/>
      </left>
      <right style="thin">
        <color rgb="FF777777"/>
      </right>
      <top style="thin">
        <color indexed="64"/>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777777"/>
      </left>
      <right/>
      <top/>
      <bottom/>
      <diagonal/>
    </border>
    <border>
      <left/>
      <right style="thin">
        <color rgb="FF777777"/>
      </right>
      <top/>
      <bottom/>
      <diagonal/>
    </border>
    <border>
      <left/>
      <right style="thin">
        <color rgb="FF777777"/>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style="thin">
        <color rgb="FF777777"/>
      </left>
      <right/>
      <top style="thin">
        <color auto="1"/>
      </top>
      <bottom style="thin">
        <color indexed="64"/>
      </bottom>
      <diagonal/>
    </border>
    <border>
      <left style="thin">
        <color rgb="FF777777"/>
      </left>
      <right style="thin">
        <color auto="1"/>
      </right>
      <top style="thin">
        <color auto="1"/>
      </top>
      <bottom style="thin">
        <color indexed="64"/>
      </bottom>
      <diagonal/>
    </border>
  </borders>
  <cellStyleXfs count="11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21" fillId="8"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1"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1" borderId="0" applyNumberFormat="0" applyBorder="0" applyAlignment="0" applyProtection="0"/>
    <xf numFmtId="0" fontId="9" fillId="14" borderId="0" applyNumberFormat="0" applyBorder="0" applyAlignment="0" applyProtection="0"/>
    <xf numFmtId="0" fontId="9" fillId="3"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22" fillId="13"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9" fillId="21" borderId="0" applyNumberFormat="0" applyBorder="0" applyAlignment="0" applyProtection="0"/>
    <xf numFmtId="0" fontId="14" fillId="9" borderId="0" applyNumberFormat="0" applyBorder="0" applyAlignment="0" applyProtection="0"/>
    <xf numFmtId="0" fontId="19" fillId="15" borderId="1" applyNumberFormat="0" applyAlignment="0" applyProtection="0"/>
    <xf numFmtId="0" fontId="11" fillId="25" borderId="2" applyNumberFormat="0" applyAlignment="0" applyProtection="0"/>
    <xf numFmtId="164" fontId="20" fillId="0" borderId="0" applyFill="0" applyBorder="0" applyAlignment="0" applyProtection="0"/>
    <xf numFmtId="0" fontId="7" fillId="0" borderId="0"/>
    <xf numFmtId="0" fontId="13" fillId="0" borderId="0" applyNumberFormat="0" applyFill="0" applyBorder="0" applyAlignment="0" applyProtection="0"/>
    <xf numFmtId="0" fontId="15" fillId="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0" fillId="3" borderId="1" applyNumberFormat="0" applyAlignment="0" applyProtection="0"/>
    <xf numFmtId="0" fontId="18" fillId="0" borderId="6" applyNumberFormat="0" applyFill="0" applyAlignment="0" applyProtection="0"/>
    <xf numFmtId="0" fontId="16" fillId="16" borderId="0" applyNumberFormat="0" applyBorder="0" applyAlignment="0" applyProtection="0"/>
    <xf numFmtId="0" fontId="20" fillId="0" borderId="0"/>
    <xf numFmtId="0" fontId="7" fillId="5" borderId="7" applyNumberFormat="0" applyFont="0" applyAlignment="0" applyProtection="0"/>
    <xf numFmtId="0" fontId="12" fillId="15" borderId="8" applyNumberFormat="0" applyAlignment="0" applyProtection="0"/>
    <xf numFmtId="0" fontId="26" fillId="0" borderId="0" applyNumberFormat="0" applyFill="0" applyBorder="0" applyAlignment="0" applyProtection="0"/>
    <xf numFmtId="0" fontId="8" fillId="0" borderId="9" applyNumberFormat="0" applyFill="0" applyAlignment="0" applyProtection="0"/>
    <xf numFmtId="0" fontId="17" fillId="0" borderId="0" applyNumberFormat="0" applyFill="0" applyBorder="0" applyAlignment="0" applyProtection="0"/>
    <xf numFmtId="0" fontId="7" fillId="0" borderId="0"/>
    <xf numFmtId="0" fontId="20" fillId="17" borderId="1" applyNumberFormat="0" applyAlignment="0" applyProtection="0"/>
    <xf numFmtId="0" fontId="27" fillId="27" borderId="2" applyNumberFormat="0" applyAlignment="0" applyProtection="0"/>
    <xf numFmtId="0" fontId="22" fillId="28"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8" fillId="32" borderId="8" applyNumberFormat="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3" fillId="33" borderId="0" applyNumberFormat="0" applyBorder="0" applyAlignment="0" applyProtection="0"/>
    <xf numFmtId="0" fontId="34" fillId="13" borderId="0" applyNumberFormat="0" applyBorder="0" applyAlignment="0" applyProtection="0"/>
    <xf numFmtId="0" fontId="43" fillId="0" borderId="0"/>
    <xf numFmtId="0" fontId="35" fillId="0" borderId="0"/>
    <xf numFmtId="0" fontId="41" fillId="0" borderId="0"/>
    <xf numFmtId="0" fontId="20" fillId="0" borderId="0"/>
    <xf numFmtId="0" fontId="43" fillId="0" borderId="0"/>
    <xf numFmtId="0" fontId="35" fillId="0" borderId="0"/>
    <xf numFmtId="0" fontId="20" fillId="0" borderId="0"/>
    <xf numFmtId="0" fontId="20" fillId="0" borderId="0"/>
    <xf numFmtId="0" fontId="42" fillId="0" borderId="0"/>
    <xf numFmtId="0" fontId="20" fillId="0" borderId="0"/>
    <xf numFmtId="0" fontId="44" fillId="0" borderId="0"/>
    <xf numFmtId="0" fontId="42" fillId="0" borderId="0"/>
    <xf numFmtId="0" fontId="7" fillId="0" borderId="0"/>
    <xf numFmtId="165" fontId="20" fillId="0" borderId="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64" fontId="20" fillId="0" borderId="0" applyFill="0" applyBorder="0" applyAlignment="0" applyProtection="0"/>
    <xf numFmtId="0" fontId="36" fillId="17" borderId="0" applyNumberFormat="0" applyBorder="0" applyAlignment="0" applyProtection="0"/>
    <xf numFmtId="9" fontId="20" fillId="0" borderId="0" applyFill="0" applyBorder="0" applyAlignment="0" applyProtection="0"/>
    <xf numFmtId="0" fontId="37" fillId="0" borderId="0" applyNumberFormat="0" applyFill="0" applyBorder="0" applyAlignment="0" applyProtection="0"/>
    <xf numFmtId="0" fontId="20" fillId="11" borderId="7" applyNumberFormat="0" applyAlignment="0" applyProtection="0"/>
    <xf numFmtId="0" fontId="37" fillId="0" borderId="13" applyNumberFormat="0" applyFill="0" applyAlignment="0" applyProtection="0"/>
    <xf numFmtId="0" fontId="38" fillId="0" borderId="14" applyNumberFormat="0" applyFill="0" applyAlignment="0" applyProtection="0"/>
    <xf numFmtId="0" fontId="39" fillId="0" borderId="0" applyNumberFormat="0" applyFill="0" applyBorder="0" applyAlignment="0" applyProtection="0"/>
    <xf numFmtId="0" fontId="40" fillId="32" borderId="1" applyNumberFormat="0" applyAlignment="0" applyProtection="0"/>
    <xf numFmtId="0" fontId="6" fillId="0" borderId="0"/>
    <xf numFmtId="0" fontId="6" fillId="0" borderId="0"/>
    <xf numFmtId="0" fontId="5" fillId="0" borderId="0"/>
    <xf numFmtId="0" fontId="5" fillId="0" borderId="0"/>
    <xf numFmtId="0" fontId="5" fillId="0" borderId="0"/>
    <xf numFmtId="0" fontId="5" fillId="0" borderId="0"/>
  </cellStyleXfs>
  <cellXfs count="1020">
    <xf numFmtId="0" fontId="0" fillId="0" borderId="0" xfId="0"/>
    <xf numFmtId="0" fontId="0" fillId="0" borderId="15" xfId="0" applyBorder="1" applyAlignment="1">
      <alignment horizontal="center" vertical="center"/>
    </xf>
    <xf numFmtId="0" fontId="0" fillId="0" borderId="15" xfId="0" applyBorder="1" applyAlignment="1">
      <alignment vertical="center"/>
    </xf>
    <xf numFmtId="0" fontId="8" fillId="34" borderId="15" xfId="0" applyFont="1" applyFill="1" applyBorder="1" applyAlignment="1">
      <alignment vertical="center" wrapText="1"/>
    </xf>
    <xf numFmtId="1" fontId="8" fillId="34" borderId="15" xfId="0" applyNumberFormat="1" applyFont="1" applyFill="1" applyBorder="1" applyAlignment="1">
      <alignment horizontal="center" vertical="center" wrapText="1"/>
    </xf>
    <xf numFmtId="4" fontId="8" fillId="34" borderId="15" xfId="0" applyNumberFormat="1" applyFont="1" applyFill="1" applyBorder="1" applyAlignment="1">
      <alignment horizontal="center" vertical="center" wrapText="1"/>
    </xf>
    <xf numFmtId="0" fontId="8" fillId="34" borderId="17" xfId="0" applyFont="1" applyFill="1" applyBorder="1" applyAlignment="1">
      <alignment horizontal="center" vertical="center" wrapText="1"/>
    </xf>
    <xf numFmtId="0" fontId="8" fillId="34" borderId="15" xfId="0" applyFont="1" applyFill="1" applyBorder="1" applyAlignment="1">
      <alignment horizontal="center" vertical="center" wrapText="1"/>
    </xf>
    <xf numFmtId="4" fontId="8" fillId="40" borderId="15" xfId="0" applyNumberFormat="1" applyFont="1" applyFill="1" applyBorder="1" applyAlignment="1">
      <alignment horizontal="center" vertical="center" wrapText="1"/>
    </xf>
    <xf numFmtId="0" fontId="8" fillId="38" borderId="15" xfId="0" applyFont="1" applyFill="1" applyBorder="1" applyAlignment="1">
      <alignment horizontal="center" vertical="center" wrapText="1"/>
    </xf>
    <xf numFmtId="0" fontId="0" fillId="44" borderId="15" xfId="0" applyFill="1" applyBorder="1"/>
    <xf numFmtId="4" fontId="45" fillId="0" borderId="25" xfId="0" applyNumberFormat="1" applyFont="1" applyBorder="1" applyAlignment="1">
      <alignment horizontal="right" vertical="top" wrapText="1"/>
    </xf>
    <xf numFmtId="0" fontId="0" fillId="44" borderId="0" xfId="0" applyFill="1"/>
    <xf numFmtId="0" fontId="8" fillId="44" borderId="0" xfId="0" applyFont="1" applyFill="1"/>
    <xf numFmtId="4" fontId="45" fillId="0" borderId="15" xfId="0" applyNumberFormat="1" applyFont="1" applyBorder="1" applyAlignment="1">
      <alignment horizontal="right" vertical="top" wrapText="1"/>
    </xf>
    <xf numFmtId="0" fontId="0" fillId="0" borderId="0" xfId="0" applyAlignment="1">
      <alignment horizontal="center" vertical="center"/>
    </xf>
    <xf numFmtId="0" fontId="0" fillId="42" borderId="0" xfId="0" applyFill="1"/>
    <xf numFmtId="0" fontId="8" fillId="0" borderId="15" xfId="0" applyFont="1" applyBorder="1" applyAlignment="1">
      <alignment horizontal="right"/>
    </xf>
    <xf numFmtId="0" fontId="0" fillId="44" borderId="29" xfId="0" applyFill="1" applyBorder="1"/>
    <xf numFmtId="0" fontId="0" fillId="49" borderId="20" xfId="0" applyFill="1" applyBorder="1"/>
    <xf numFmtId="0" fontId="0" fillId="49" borderId="17" xfId="0" applyFill="1" applyBorder="1"/>
    <xf numFmtId="0" fontId="49" fillId="49" borderId="20" xfId="0" applyFont="1" applyFill="1" applyBorder="1"/>
    <xf numFmtId="4" fontId="8" fillId="34" borderId="19" xfId="0" applyNumberFormat="1" applyFont="1" applyFill="1" applyBorder="1" applyAlignment="1">
      <alignment horizontal="center" vertical="center" wrapText="1"/>
    </xf>
    <xf numFmtId="0" fontId="46" fillId="44" borderId="0" xfId="0" applyFont="1" applyFill="1"/>
    <xf numFmtId="0" fontId="47" fillId="44" borderId="0" xfId="0" applyFont="1" applyFill="1"/>
    <xf numFmtId="4" fontId="8" fillId="44" borderId="15" xfId="0" applyNumberFormat="1" applyFont="1" applyFill="1" applyBorder="1" applyAlignment="1">
      <alignment vertical="center"/>
    </xf>
    <xf numFmtId="167" fontId="45" fillId="0" borderId="15" xfId="0" applyNumberFormat="1" applyFont="1" applyBorder="1" applyAlignment="1">
      <alignment horizontal="left" vertical="top" wrapText="1"/>
    </xf>
    <xf numFmtId="4" fontId="0" fillId="44" borderId="29" xfId="0" applyNumberFormat="1" applyFill="1" applyBorder="1"/>
    <xf numFmtId="4" fontId="8" fillId="44" borderId="15" xfId="0" applyNumberFormat="1" applyFont="1" applyFill="1" applyBorder="1"/>
    <xf numFmtId="4" fontId="8" fillId="44" borderId="19" xfId="0" applyNumberFormat="1" applyFont="1" applyFill="1" applyBorder="1"/>
    <xf numFmtId="10" fontId="0" fillId="0" borderId="0" xfId="0" applyNumberFormat="1"/>
    <xf numFmtId="0" fontId="0" fillId="42" borderId="39" xfId="0" applyFill="1" applyBorder="1"/>
    <xf numFmtId="0" fontId="0" fillId="44" borderId="40" xfId="0" applyFill="1" applyBorder="1"/>
    <xf numFmtId="0" fontId="0" fillId="44" borderId="41" xfId="0" applyFill="1" applyBorder="1"/>
    <xf numFmtId="10" fontId="0" fillId="44" borderId="41" xfId="0" applyNumberFormat="1" applyFill="1" applyBorder="1"/>
    <xf numFmtId="0" fontId="0" fillId="44" borderId="42" xfId="0" applyFill="1" applyBorder="1"/>
    <xf numFmtId="0" fontId="0" fillId="44" borderId="0" xfId="0" applyFill="1" applyBorder="1"/>
    <xf numFmtId="0" fontId="45" fillId="0" borderId="15" xfId="0" applyFont="1" applyBorder="1" applyAlignment="1">
      <alignment horizontal="right" vertical="top" wrapText="1"/>
    </xf>
    <xf numFmtId="0" fontId="45" fillId="0" borderId="15" xfId="0" applyFont="1" applyBorder="1" applyAlignment="1">
      <alignment horizontal="left" vertical="top" wrapText="1"/>
    </xf>
    <xf numFmtId="0" fontId="0" fillId="0" borderId="15" xfId="0" applyBorder="1" applyAlignment="1">
      <alignment horizontal="center"/>
    </xf>
    <xf numFmtId="10" fontId="46" fillId="44" borderId="0" xfId="0" applyNumberFormat="1" applyFont="1" applyFill="1"/>
    <xf numFmtId="10" fontId="46" fillId="44" borderId="29" xfId="0" applyNumberFormat="1" applyFont="1" applyFill="1" applyBorder="1"/>
    <xf numFmtId="166" fontId="45" fillId="0" borderId="15" xfId="0" applyNumberFormat="1" applyFont="1" applyBorder="1" applyAlignment="1">
      <alignment horizontal="right" vertical="top" wrapText="1"/>
    </xf>
    <xf numFmtId="0" fontId="0" fillId="44" borderId="44" xfId="0" applyFill="1" applyBorder="1"/>
    <xf numFmtId="0" fontId="46" fillId="44" borderId="43" xfId="0" applyFont="1" applyFill="1" applyBorder="1"/>
    <xf numFmtId="0" fontId="46" fillId="44" borderId="44" xfId="0" applyFont="1" applyFill="1" applyBorder="1"/>
    <xf numFmtId="0" fontId="0" fillId="44" borderId="43" xfId="0" applyFill="1" applyBorder="1"/>
    <xf numFmtId="0" fontId="45" fillId="42" borderId="0" xfId="0" applyFont="1" applyFill="1" applyBorder="1" applyAlignment="1">
      <alignment horizontal="left" vertical="top" wrapText="1"/>
    </xf>
    <xf numFmtId="0" fontId="0" fillId="0" borderId="0" xfId="0" applyBorder="1"/>
    <xf numFmtId="166" fontId="45" fillId="42" borderId="0" xfId="0" applyNumberFormat="1" applyFont="1" applyFill="1" applyBorder="1" applyAlignment="1">
      <alignment horizontal="right" vertical="top" wrapText="1"/>
    </xf>
    <xf numFmtId="0" fontId="0" fillId="42" borderId="0" xfId="0" applyFill="1" applyBorder="1"/>
    <xf numFmtId="167" fontId="45" fillId="42" borderId="0" xfId="0" applyNumberFormat="1" applyFont="1" applyFill="1" applyBorder="1" applyAlignment="1">
      <alignment horizontal="left" vertical="top" wrapText="1"/>
    </xf>
    <xf numFmtId="0" fontId="45" fillId="42" borderId="0" xfId="0" applyFont="1" applyFill="1" applyBorder="1" applyAlignment="1">
      <alignment horizontal="right" vertical="top" wrapText="1"/>
    </xf>
    <xf numFmtId="4" fontId="45" fillId="42" borderId="0" xfId="0" applyNumberFormat="1" applyFont="1" applyFill="1" applyBorder="1" applyAlignment="1">
      <alignment horizontal="right" vertical="top" wrapText="1"/>
    </xf>
    <xf numFmtId="0" fontId="45" fillId="44" borderId="0" xfId="0" applyFont="1" applyFill="1" applyBorder="1" applyAlignment="1">
      <alignment horizontal="left" vertical="top" wrapText="1"/>
    </xf>
    <xf numFmtId="166" fontId="45" fillId="44" borderId="0" xfId="0" applyNumberFormat="1" applyFont="1" applyFill="1" applyBorder="1" applyAlignment="1">
      <alignment horizontal="right" vertical="top" wrapText="1"/>
    </xf>
    <xf numFmtId="167" fontId="45" fillId="44" borderId="0" xfId="0" applyNumberFormat="1" applyFont="1" applyFill="1" applyBorder="1" applyAlignment="1">
      <alignment horizontal="left" vertical="top" wrapText="1"/>
    </xf>
    <xf numFmtId="0" fontId="45" fillId="44" borderId="0" xfId="0" applyFont="1" applyFill="1" applyBorder="1" applyAlignment="1">
      <alignment horizontal="right" vertical="top" wrapText="1"/>
    </xf>
    <xf numFmtId="4" fontId="45" fillId="44" borderId="0" xfId="0" applyNumberFormat="1" applyFont="1" applyFill="1" applyBorder="1" applyAlignment="1">
      <alignment horizontal="right" vertical="top" wrapText="1"/>
    </xf>
    <xf numFmtId="4" fontId="0" fillId="0" borderId="0" xfId="0" applyNumberFormat="1"/>
    <xf numFmtId="0" fontId="8" fillId="38" borderId="0" xfId="0" applyFont="1" applyFill="1" applyBorder="1" applyAlignment="1">
      <alignment horizontal="center" vertical="center" wrapText="1"/>
    </xf>
    <xf numFmtId="4" fontId="51" fillId="44" borderId="15" xfId="0" applyNumberFormat="1" applyFont="1" applyFill="1" applyBorder="1" applyAlignment="1">
      <alignment vertical="center"/>
    </xf>
    <xf numFmtId="0" fontId="0" fillId="0" borderId="0" xfId="0"/>
    <xf numFmtId="0" fontId="0" fillId="42" borderId="41" xfId="0" applyFill="1" applyBorder="1"/>
    <xf numFmtId="0" fontId="0" fillId="0" borderId="0" xfId="0" applyAlignment="1">
      <alignment horizontal="right"/>
    </xf>
    <xf numFmtId="0" fontId="0" fillId="0" borderId="0" xfId="0" applyFill="1"/>
    <xf numFmtId="3" fontId="50" fillId="49" borderId="37" xfId="0" applyNumberFormat="1" applyFont="1" applyFill="1" applyBorder="1"/>
    <xf numFmtId="4" fontId="50" fillId="49" borderId="37" xfId="0" applyNumberFormat="1" applyFont="1" applyFill="1" applyBorder="1"/>
    <xf numFmtId="0" fontId="8" fillId="0" borderId="0" xfId="0" applyFont="1"/>
    <xf numFmtId="4" fontId="8" fillId="0" borderId="0" xfId="0" applyNumberFormat="1" applyFont="1"/>
    <xf numFmtId="3" fontId="8" fillId="0" borderId="0" xfId="0" applyNumberFormat="1" applyFont="1"/>
    <xf numFmtId="4" fontId="8" fillId="0" borderId="0" xfId="0" applyNumberFormat="1" applyFont="1" applyFill="1" applyBorder="1" applyAlignment="1">
      <alignment horizontal="center" vertical="center" wrapText="1"/>
    </xf>
    <xf numFmtId="4" fontId="8" fillId="0" borderId="20" xfId="0" applyNumberFormat="1" applyFont="1" applyFill="1" applyBorder="1" applyAlignment="1">
      <alignment horizontal="center" vertical="center" wrapText="1"/>
    </xf>
    <xf numFmtId="4" fontId="50" fillId="49" borderId="0" xfId="0" applyNumberFormat="1" applyFont="1" applyFill="1" applyBorder="1"/>
    <xf numFmtId="0" fontId="46" fillId="44" borderId="15" xfId="0" applyFont="1" applyFill="1" applyBorder="1" applyAlignment="1">
      <alignment horizontal="center" vertical="center"/>
    </xf>
    <xf numFmtId="0" fontId="56" fillId="0" borderId="0" xfId="0" applyFont="1"/>
    <xf numFmtId="10" fontId="8" fillId="0" borderId="20" xfId="0" applyNumberFormat="1" applyFont="1" applyFill="1" applyBorder="1" applyAlignment="1">
      <alignment horizontal="center" vertical="center" wrapText="1"/>
    </xf>
    <xf numFmtId="0" fontId="0" fillId="0" borderId="46" xfId="0" applyBorder="1"/>
    <xf numFmtId="0" fontId="0" fillId="0" borderId="46" xfId="0" applyBorder="1" applyAlignment="1">
      <alignment horizontal="center" vertical="center"/>
    </xf>
    <xf numFmtId="4" fontId="8" fillId="40" borderId="24" xfId="0" applyNumberFormat="1" applyFont="1" applyFill="1" applyBorder="1" applyAlignment="1">
      <alignment horizontal="center" vertical="center" wrapText="1"/>
    </xf>
    <xf numFmtId="4" fontId="8" fillId="34" borderId="24" xfId="0" applyNumberFormat="1" applyFont="1" applyFill="1" applyBorder="1" applyAlignment="1">
      <alignment horizontal="center" vertical="center" wrapText="1"/>
    </xf>
    <xf numFmtId="4" fontId="8" fillId="40" borderId="46" xfId="0" applyNumberFormat="1" applyFont="1" applyFill="1" applyBorder="1" applyAlignment="1">
      <alignment horizontal="center" vertical="center" wrapText="1"/>
    </xf>
    <xf numFmtId="4" fontId="8" fillId="34" borderId="46" xfId="0" applyNumberFormat="1" applyFont="1" applyFill="1" applyBorder="1" applyAlignment="1">
      <alignment horizontal="center" vertical="center" wrapText="1"/>
    </xf>
    <xf numFmtId="4" fontId="8" fillId="34" borderId="47" xfId="0" applyNumberFormat="1" applyFont="1" applyFill="1" applyBorder="1" applyAlignment="1">
      <alignment horizontal="center" vertical="center" wrapText="1"/>
    </xf>
    <xf numFmtId="0" fontId="8" fillId="0" borderId="50" xfId="0" applyFont="1" applyBorder="1" applyAlignment="1">
      <alignment horizontal="right"/>
    </xf>
    <xf numFmtId="4" fontId="8" fillId="44" borderId="50" xfId="0" applyNumberFormat="1" applyFont="1" applyFill="1" applyBorder="1" applyAlignment="1">
      <alignment vertical="center"/>
    </xf>
    <xf numFmtId="0" fontId="0" fillId="44" borderId="46" xfId="0" applyFill="1" applyBorder="1"/>
    <xf numFmtId="10" fontId="0" fillId="44" borderId="46" xfId="0" applyNumberFormat="1" applyFill="1" applyBorder="1" applyAlignment="1">
      <alignment vertical="center"/>
    </xf>
    <xf numFmtId="4" fontId="8" fillId="44" borderId="50" xfId="0" applyNumberFormat="1" applyFont="1" applyFill="1" applyBorder="1"/>
    <xf numFmtId="4" fontId="0" fillId="44" borderId="50" xfId="0" applyNumberFormat="1" applyFont="1" applyFill="1" applyBorder="1" applyAlignment="1">
      <alignment vertical="center"/>
    </xf>
    <xf numFmtId="10" fontId="0" fillId="44" borderId="46" xfId="0" applyNumberFormat="1" applyFill="1" applyBorder="1" applyAlignment="1"/>
    <xf numFmtId="0" fontId="56" fillId="44" borderId="0" xfId="0" applyFont="1" applyFill="1"/>
    <xf numFmtId="3" fontId="0" fillId="44" borderId="0" xfId="0" applyNumberFormat="1" applyFill="1"/>
    <xf numFmtId="0" fontId="0" fillId="49" borderId="0" xfId="0" applyFill="1"/>
    <xf numFmtId="3" fontId="50" fillId="49" borderId="54" xfId="0" applyNumberFormat="1" applyFont="1" applyFill="1" applyBorder="1"/>
    <xf numFmtId="10" fontId="46" fillId="0" borderId="0" xfId="0" applyNumberFormat="1" applyFont="1" applyFill="1" applyBorder="1"/>
    <xf numFmtId="0" fontId="0" fillId="49" borderId="53" xfId="0" applyFill="1" applyBorder="1"/>
    <xf numFmtId="4" fontId="8" fillId="34" borderId="51" xfId="0" applyNumberFormat="1" applyFont="1" applyFill="1" applyBorder="1" applyAlignment="1">
      <alignment horizontal="center" vertical="center" wrapText="1"/>
    </xf>
    <xf numFmtId="0" fontId="0" fillId="0" borderId="0" xfId="0" applyBorder="1" applyAlignment="1">
      <alignment horizontal="right" vertical="top" wrapText="1"/>
    </xf>
    <xf numFmtId="4" fontId="52" fillId="0" borderId="0" xfId="0" applyNumberFormat="1" applyFont="1" applyBorder="1" applyAlignment="1">
      <alignment horizontal="right" vertical="top" wrapText="1"/>
    </xf>
    <xf numFmtId="0" fontId="0" fillId="44" borderId="0" xfId="0" applyFill="1" applyAlignment="1">
      <alignment horizontal="center" vertical="center"/>
    </xf>
    <xf numFmtId="0" fontId="0" fillId="44" borderId="42" xfId="0" applyFill="1" applyBorder="1" applyAlignment="1">
      <alignment horizontal="center" vertical="center"/>
    </xf>
    <xf numFmtId="0" fontId="0" fillId="49" borderId="53" xfId="0" applyFill="1" applyBorder="1" applyAlignment="1">
      <alignment horizontal="center" vertical="center"/>
    </xf>
    <xf numFmtId="0" fontId="0" fillId="44" borderId="0" xfId="0" applyFill="1" applyBorder="1" applyAlignment="1">
      <alignment horizontal="center" vertical="center"/>
    </xf>
    <xf numFmtId="0" fontId="0" fillId="44" borderId="46" xfId="0" applyFill="1" applyBorder="1" applyAlignment="1">
      <alignment horizontal="center" vertical="center"/>
    </xf>
    <xf numFmtId="3" fontId="50" fillId="49" borderId="54" xfId="0" applyNumberFormat="1" applyFont="1" applyFill="1" applyBorder="1" applyAlignment="1">
      <alignment horizontal="center" vertical="center"/>
    </xf>
    <xf numFmtId="3" fontId="0" fillId="44" borderId="0" xfId="0" applyNumberFormat="1" applyFill="1" applyAlignment="1">
      <alignment horizontal="center" vertical="center"/>
    </xf>
    <xf numFmtId="0" fontId="0" fillId="0" borderId="0" xfId="0" applyFill="1" applyAlignment="1">
      <alignment horizontal="center" vertical="center"/>
    </xf>
    <xf numFmtId="0" fontId="0" fillId="0" borderId="57" xfId="0" applyBorder="1"/>
    <xf numFmtId="0" fontId="0" fillId="0" borderId="57" xfId="0" applyBorder="1" applyAlignment="1">
      <alignment horizontal="center" vertical="center"/>
    </xf>
    <xf numFmtId="0" fontId="59" fillId="44" borderId="15" xfId="0" applyFont="1" applyFill="1" applyBorder="1" applyAlignment="1">
      <alignment vertical="top" wrapText="1"/>
    </xf>
    <xf numFmtId="0" fontId="59" fillId="0" borderId="22" xfId="0" applyFont="1" applyBorder="1" applyAlignment="1">
      <alignment horizontal="right" vertical="top" wrapText="1"/>
    </xf>
    <xf numFmtId="0" fontId="59" fillId="0" borderId="27" xfId="0" applyFont="1" applyBorder="1" applyAlignment="1">
      <alignment horizontal="right" vertical="top" wrapText="1"/>
    </xf>
    <xf numFmtId="10" fontId="59" fillId="0" borderId="46" xfId="0" applyNumberFormat="1" applyFont="1" applyBorder="1" applyAlignment="1">
      <alignment vertical="top"/>
    </xf>
    <xf numFmtId="0" fontId="59" fillId="0" borderId="33" xfId="0" applyFont="1" applyBorder="1" applyAlignment="1">
      <alignment horizontal="right" vertical="top" wrapText="1"/>
    </xf>
    <xf numFmtId="0" fontId="59" fillId="0" borderId="46" xfId="0" applyFont="1" applyBorder="1"/>
    <xf numFmtId="0" fontId="59" fillId="0" borderId="46" xfId="0" applyFont="1" applyBorder="1" applyAlignment="1">
      <alignment horizontal="center" vertical="center"/>
    </xf>
    <xf numFmtId="10" fontId="59" fillId="0" borderId="57" xfId="0" applyNumberFormat="1" applyFont="1" applyBorder="1" applyAlignment="1">
      <alignment vertical="top"/>
    </xf>
    <xf numFmtId="0" fontId="59" fillId="0" borderId="57" xfId="0" applyFont="1" applyBorder="1" applyAlignment="1">
      <alignment horizontal="center" vertical="center"/>
    </xf>
    <xf numFmtId="0" fontId="59" fillId="35" borderId="15" xfId="0" applyFont="1" applyFill="1" applyBorder="1" applyAlignment="1">
      <alignment horizontal="left" vertical="center"/>
    </xf>
    <xf numFmtId="0" fontId="59" fillId="35" borderId="15" xfId="0" applyFont="1" applyFill="1" applyBorder="1" applyAlignment="1">
      <alignment vertical="center"/>
    </xf>
    <xf numFmtId="0" fontId="59" fillId="35" borderId="15" xfId="0" applyFont="1" applyFill="1" applyBorder="1" applyAlignment="1">
      <alignment horizontal="center" vertical="center"/>
    </xf>
    <xf numFmtId="4" fontId="60" fillId="35" borderId="15" xfId="0" applyNumberFormat="1" applyFont="1" applyFill="1" applyBorder="1" applyAlignment="1">
      <alignment vertical="center"/>
    </xf>
    <xf numFmtId="10" fontId="60" fillId="35" borderId="46" xfId="0" applyNumberFormat="1" applyFont="1" applyFill="1" applyBorder="1" applyAlignment="1">
      <alignment vertical="center"/>
    </xf>
    <xf numFmtId="4" fontId="59" fillId="0" borderId="15" xfId="0" applyNumberFormat="1" applyFont="1" applyFill="1" applyBorder="1" applyAlignment="1">
      <alignment vertical="center"/>
    </xf>
    <xf numFmtId="0" fontId="59" fillId="35" borderId="17" xfId="0" applyFont="1" applyFill="1" applyBorder="1" applyAlignment="1">
      <alignment horizontal="left" vertical="center"/>
    </xf>
    <xf numFmtId="4" fontId="59" fillId="35" borderId="50" xfId="0" applyNumberFormat="1" applyFont="1" applyFill="1" applyBorder="1" applyAlignment="1">
      <alignment horizontal="right" vertical="center"/>
    </xf>
    <xf numFmtId="0" fontId="59" fillId="35" borderId="46" xfId="0" applyFont="1" applyFill="1" applyBorder="1"/>
    <xf numFmtId="0" fontId="59" fillId="34" borderId="15" xfId="0" applyFont="1" applyFill="1" applyBorder="1" applyAlignment="1">
      <alignment vertical="top" wrapText="1"/>
    </xf>
    <xf numFmtId="0" fontId="59" fillId="0" borderId="15" xfId="0" applyFont="1" applyBorder="1" applyAlignment="1">
      <alignment vertical="center"/>
    </xf>
    <xf numFmtId="14" fontId="59" fillId="0" borderId="15" xfId="0" applyNumberFormat="1" applyFont="1" applyBorder="1" applyAlignment="1">
      <alignment vertical="center"/>
    </xf>
    <xf numFmtId="0" fontId="59" fillId="0" borderId="15" xfId="0" applyFont="1" applyBorder="1" applyAlignment="1">
      <alignment horizontal="center" vertical="center"/>
    </xf>
    <xf numFmtId="4" fontId="59" fillId="0" borderId="15" xfId="0" applyNumberFormat="1" applyFont="1" applyBorder="1" applyAlignment="1">
      <alignment horizontal="right" vertical="center"/>
    </xf>
    <xf numFmtId="10" fontId="59" fillId="0" borderId="46" xfId="0" applyNumberFormat="1" applyFont="1" applyBorder="1" applyAlignment="1">
      <alignment vertical="center"/>
    </xf>
    <xf numFmtId="4" fontId="61" fillId="0" borderId="15" xfId="0" applyNumberFormat="1" applyFont="1" applyBorder="1" applyAlignment="1">
      <alignment horizontal="right" vertical="center"/>
    </xf>
    <xf numFmtId="0" fontId="59" fillId="0" borderId="46" xfId="0" applyFont="1" applyBorder="1" applyAlignment="1">
      <alignment vertical="center"/>
    </xf>
    <xf numFmtId="14" fontId="61" fillId="0" borderId="15" xfId="0" applyNumberFormat="1" applyFont="1" applyBorder="1" applyAlignment="1">
      <alignment vertical="center"/>
    </xf>
    <xf numFmtId="4" fontId="58" fillId="0" borderId="15" xfId="0" applyNumberFormat="1" applyFont="1" applyBorder="1" applyAlignment="1">
      <alignment horizontal="right" vertical="center"/>
    </xf>
    <xf numFmtId="0" fontId="59" fillId="34" borderId="17" xfId="0" applyFont="1" applyFill="1" applyBorder="1" applyAlignment="1">
      <alignment vertical="top" wrapText="1"/>
    </xf>
    <xf numFmtId="4" fontId="59" fillId="0" borderId="57" xfId="0" applyNumberFormat="1" applyFont="1" applyBorder="1" applyAlignment="1">
      <alignment horizontal="right" vertical="center"/>
    </xf>
    <xf numFmtId="10" fontId="59" fillId="0" borderId="57" xfId="0" applyNumberFormat="1" applyFont="1" applyBorder="1" applyAlignment="1">
      <alignment vertical="center"/>
    </xf>
    <xf numFmtId="4" fontId="59" fillId="0" borderId="57" xfId="0" applyNumberFormat="1" applyFont="1" applyFill="1" applyBorder="1" applyAlignment="1">
      <alignment vertical="center"/>
    </xf>
    <xf numFmtId="14" fontId="59" fillId="0" borderId="57" xfId="0" applyNumberFormat="1" applyFont="1" applyBorder="1" applyAlignment="1">
      <alignment vertical="center"/>
    </xf>
    <xf numFmtId="0" fontId="59" fillId="34" borderId="49" xfId="0" applyFont="1" applyFill="1" applyBorder="1" applyAlignment="1">
      <alignment vertical="top" wrapText="1"/>
    </xf>
    <xf numFmtId="0" fontId="59" fillId="0" borderId="57" xfId="0" applyFont="1" applyBorder="1" applyAlignment="1">
      <alignment vertical="center"/>
    </xf>
    <xf numFmtId="0" fontId="59" fillId="34" borderId="57" xfId="0" applyFont="1" applyFill="1" applyBorder="1" applyAlignment="1">
      <alignment vertical="top" wrapText="1"/>
    </xf>
    <xf numFmtId="0" fontId="60" fillId="38" borderId="15" xfId="0" applyFont="1" applyFill="1" applyBorder="1" applyAlignment="1">
      <alignment horizontal="left" vertical="center"/>
    </xf>
    <xf numFmtId="0" fontId="59" fillId="38" borderId="15" xfId="0" applyFont="1" applyFill="1" applyBorder="1" applyAlignment="1">
      <alignment horizontal="left" vertical="center"/>
    </xf>
    <xf numFmtId="0" fontId="59" fillId="38" borderId="15" xfId="0" applyFont="1" applyFill="1" applyBorder="1" applyAlignment="1">
      <alignment horizontal="center" vertical="center" wrapText="1"/>
    </xf>
    <xf numFmtId="0" fontId="60" fillId="38" borderId="15" xfId="0" applyFont="1" applyFill="1" applyBorder="1" applyAlignment="1">
      <alignment horizontal="center" vertical="center" wrapText="1"/>
    </xf>
    <xf numFmtId="4" fontId="60" fillId="38" borderId="15" xfId="0" applyNumberFormat="1" applyFont="1" applyFill="1" applyBorder="1" applyAlignment="1">
      <alignment horizontal="center" vertical="center" wrapText="1"/>
    </xf>
    <xf numFmtId="4" fontId="60" fillId="50" borderId="15" xfId="0" applyNumberFormat="1" applyFont="1" applyFill="1" applyBorder="1" applyAlignment="1">
      <alignment horizontal="center" vertical="center" wrapText="1"/>
    </xf>
    <xf numFmtId="10" fontId="60" fillId="50" borderId="46" xfId="0" applyNumberFormat="1" applyFont="1" applyFill="1" applyBorder="1" applyAlignment="1">
      <alignment vertical="center"/>
    </xf>
    <xf numFmtId="10" fontId="59" fillId="50" borderId="46" xfId="0" applyNumberFormat="1" applyFont="1" applyFill="1" applyBorder="1"/>
    <xf numFmtId="0" fontId="59" fillId="0" borderId="15" xfId="0" applyFont="1" applyFill="1" applyBorder="1" applyAlignment="1"/>
    <xf numFmtId="0" fontId="59" fillId="0" borderId="57" xfId="0" applyFont="1" applyBorder="1"/>
    <xf numFmtId="0" fontId="60" fillId="45" borderId="15" xfId="0" applyFont="1" applyFill="1" applyBorder="1" applyAlignment="1">
      <alignment horizontal="left" vertical="center"/>
    </xf>
    <xf numFmtId="0" fontId="59" fillId="45" borderId="15" xfId="0" applyFont="1" applyFill="1" applyBorder="1" applyAlignment="1">
      <alignment vertical="center"/>
    </xf>
    <xf numFmtId="0" fontId="59" fillId="45" borderId="15" xfId="0" applyFont="1" applyFill="1" applyBorder="1"/>
    <xf numFmtId="0" fontId="59" fillId="45" borderId="15" xfId="0" applyFont="1" applyFill="1" applyBorder="1" applyAlignment="1">
      <alignment horizontal="center" vertical="center"/>
    </xf>
    <xf numFmtId="4" fontId="60" fillId="45" borderId="15" xfId="0" applyNumberFormat="1" applyFont="1" applyFill="1" applyBorder="1" applyAlignment="1">
      <alignment vertical="center"/>
    </xf>
    <xf numFmtId="4" fontId="60" fillId="52" borderId="50" xfId="0" applyNumberFormat="1" applyFont="1" applyFill="1" applyBorder="1" applyAlignment="1">
      <alignment vertical="center"/>
    </xf>
    <xf numFmtId="10" fontId="60" fillId="52" borderId="46" xfId="0" applyNumberFormat="1" applyFont="1" applyFill="1" applyBorder="1" applyAlignment="1">
      <alignment vertical="center"/>
    </xf>
    <xf numFmtId="0" fontId="60" fillId="45" borderId="17" xfId="0" applyFont="1" applyFill="1" applyBorder="1" applyAlignment="1">
      <alignment horizontal="left" vertical="center"/>
    </xf>
    <xf numFmtId="0" fontId="59" fillId="45" borderId="18" xfId="0" applyFont="1" applyFill="1" applyBorder="1" applyAlignment="1">
      <alignment vertical="center"/>
    </xf>
    <xf numFmtId="0" fontId="59" fillId="45" borderId="16" xfId="0" applyFont="1" applyFill="1" applyBorder="1"/>
    <xf numFmtId="0" fontId="59" fillId="45" borderId="15" xfId="0" applyFont="1" applyFill="1" applyBorder="1" applyAlignment="1">
      <alignment horizontal="center"/>
    </xf>
    <xf numFmtId="0" fontId="59" fillId="52" borderId="46" xfId="0" applyFont="1" applyFill="1" applyBorder="1"/>
    <xf numFmtId="0" fontId="60" fillId="37" borderId="17" xfId="0" applyFont="1" applyFill="1" applyBorder="1" applyAlignment="1">
      <alignment horizontal="center" vertical="center" textRotation="90" wrapText="1"/>
    </xf>
    <xf numFmtId="0" fontId="59" fillId="34" borderId="18" xfId="0" applyFont="1" applyFill="1" applyBorder="1" applyAlignment="1">
      <alignment vertical="top" wrapText="1"/>
    </xf>
    <xf numFmtId="0" fontId="59" fillId="34" borderId="16" xfId="0" applyFont="1" applyFill="1" applyBorder="1" applyAlignment="1">
      <alignment vertical="top" wrapText="1"/>
    </xf>
    <xf numFmtId="4" fontId="59" fillId="0" borderId="50" xfId="0" applyNumberFormat="1" applyFont="1" applyBorder="1" applyAlignment="1">
      <alignment horizontal="right" vertical="center"/>
    </xf>
    <xf numFmtId="0" fontId="60" fillId="43" borderId="17" xfId="0" applyFont="1" applyFill="1" applyBorder="1" applyAlignment="1">
      <alignment horizontal="center" vertical="center" textRotation="90" wrapText="1"/>
    </xf>
    <xf numFmtId="0" fontId="60" fillId="43" borderId="15" xfId="0" applyFont="1" applyFill="1" applyBorder="1" applyAlignment="1">
      <alignment horizontal="center" vertical="center"/>
    </xf>
    <xf numFmtId="0" fontId="59" fillId="43" borderId="19" xfId="0" applyFont="1" applyFill="1" applyBorder="1" applyAlignment="1">
      <alignment vertical="center"/>
    </xf>
    <xf numFmtId="0" fontId="59" fillId="43" borderId="20" xfId="0" applyFont="1" applyFill="1" applyBorder="1" applyAlignment="1">
      <alignment vertical="center"/>
    </xf>
    <xf numFmtId="0" fontId="59" fillId="43" borderId="17" xfId="0" applyFont="1" applyFill="1" applyBorder="1" applyAlignment="1">
      <alignment horizontal="center" vertical="center"/>
    </xf>
    <xf numFmtId="4" fontId="59" fillId="43" borderId="15" xfId="0" applyNumberFormat="1" applyFont="1" applyFill="1" applyBorder="1" applyAlignment="1">
      <alignment vertical="center"/>
    </xf>
    <xf numFmtId="4" fontId="59" fillId="43" borderId="50" xfId="0" applyNumberFormat="1" applyFont="1" applyFill="1" applyBorder="1" applyAlignment="1">
      <alignment vertical="center"/>
    </xf>
    <xf numFmtId="10" fontId="59" fillId="43" borderId="46" xfId="0" applyNumberFormat="1" applyFont="1" applyFill="1" applyBorder="1" applyAlignment="1">
      <alignment vertical="center"/>
    </xf>
    <xf numFmtId="0" fontId="60" fillId="43" borderId="0" xfId="0" applyFont="1" applyFill="1" applyBorder="1" applyAlignment="1">
      <alignment horizontal="center" vertical="center"/>
    </xf>
    <xf numFmtId="0" fontId="59" fillId="43" borderId="45" xfId="0" applyFont="1" applyFill="1" applyBorder="1" applyAlignment="1">
      <alignment vertical="center"/>
    </xf>
    <xf numFmtId="0" fontId="59" fillId="43" borderId="46" xfId="0" applyFont="1" applyFill="1" applyBorder="1"/>
    <xf numFmtId="0" fontId="59" fillId="0" borderId="15" xfId="0" applyNumberFormat="1" applyFont="1" applyBorder="1" applyAlignment="1">
      <alignment vertical="center"/>
    </xf>
    <xf numFmtId="0" fontId="60" fillId="35" borderId="15" xfId="0" applyFont="1" applyFill="1" applyBorder="1" applyAlignment="1">
      <alignment horizontal="center" vertical="center"/>
    </xf>
    <xf numFmtId="0" fontId="60" fillId="35" borderId="15" xfId="0" applyFont="1" applyFill="1" applyBorder="1" applyAlignment="1">
      <alignment vertical="center"/>
    </xf>
    <xf numFmtId="4" fontId="60" fillId="35" borderId="50" xfId="0" applyNumberFormat="1" applyFont="1" applyFill="1" applyBorder="1" applyAlignment="1">
      <alignment vertical="center"/>
    </xf>
    <xf numFmtId="10" fontId="59" fillId="35" borderId="46" xfId="0" applyNumberFormat="1" applyFont="1" applyFill="1" applyBorder="1" applyAlignment="1">
      <alignment vertical="center"/>
    </xf>
    <xf numFmtId="0" fontId="60" fillId="35" borderId="17" xfId="0" applyFont="1" applyFill="1" applyBorder="1" applyAlignment="1">
      <alignment horizontal="center" vertical="center"/>
    </xf>
    <xf numFmtId="0" fontId="60" fillId="35" borderId="18" xfId="0" applyFont="1" applyFill="1" applyBorder="1" applyAlignment="1">
      <alignment vertical="center"/>
    </xf>
    <xf numFmtId="0" fontId="60" fillId="35" borderId="16" xfId="0" applyFont="1" applyFill="1" applyBorder="1" applyAlignment="1">
      <alignment vertical="center"/>
    </xf>
    <xf numFmtId="2" fontId="59" fillId="35" borderId="50" xfId="0" applyNumberFormat="1" applyFont="1" applyFill="1" applyBorder="1" applyAlignment="1">
      <alignment horizontal="right" vertical="center"/>
    </xf>
    <xf numFmtId="0" fontId="60" fillId="38" borderId="17" xfId="0" applyFont="1" applyFill="1" applyBorder="1" applyAlignment="1">
      <alignment horizontal="center" vertical="center" textRotation="90" wrapText="1"/>
    </xf>
    <xf numFmtId="0" fontId="59" fillId="0" borderId="15" xfId="0" applyNumberFormat="1" applyFont="1" applyBorder="1" applyAlignment="1">
      <alignment horizontal="center" vertical="center"/>
    </xf>
    <xf numFmtId="0" fontId="59" fillId="34" borderId="58" xfId="0" applyFont="1" applyFill="1" applyBorder="1" applyAlignment="1">
      <alignment vertical="top" wrapText="1"/>
    </xf>
    <xf numFmtId="0" fontId="59" fillId="34" borderId="56" xfId="0" applyFont="1" applyFill="1" applyBorder="1" applyAlignment="1">
      <alignment vertical="top" wrapText="1"/>
    </xf>
    <xf numFmtId="0" fontId="59" fillId="0" borderId="57" xfId="0" applyNumberFormat="1" applyFont="1" applyBorder="1" applyAlignment="1">
      <alignment horizontal="center" vertical="center"/>
    </xf>
    <xf numFmtId="4" fontId="59" fillId="38" borderId="15" xfId="0" applyNumberFormat="1" applyFont="1" applyFill="1" applyBorder="1" applyAlignment="1">
      <alignment horizontal="center" vertical="center" wrapText="1"/>
    </xf>
    <xf numFmtId="4" fontId="59" fillId="38" borderId="15" xfId="0" applyNumberFormat="1" applyFont="1" applyFill="1" applyBorder="1" applyAlignment="1">
      <alignment horizontal="right" vertical="center" wrapText="1"/>
    </xf>
    <xf numFmtId="10" fontId="59" fillId="38" borderId="15" xfId="0" applyNumberFormat="1" applyFont="1" applyFill="1" applyBorder="1" applyAlignment="1">
      <alignment horizontal="right" vertical="center" wrapText="1"/>
    </xf>
    <xf numFmtId="0" fontId="60" fillId="38" borderId="17" xfId="0" applyFont="1" applyFill="1" applyBorder="1" applyAlignment="1">
      <alignment horizontal="left" vertical="center"/>
    </xf>
    <xf numFmtId="0" fontId="60" fillId="38" borderId="18" xfId="0" applyFont="1" applyFill="1" applyBorder="1" applyAlignment="1">
      <alignment horizontal="left" vertical="center"/>
    </xf>
    <xf numFmtId="0" fontId="59" fillId="38" borderId="16" xfId="0" applyFont="1" applyFill="1" applyBorder="1" applyAlignment="1">
      <alignment horizontal="center" vertical="center" wrapText="1"/>
    </xf>
    <xf numFmtId="0" fontId="60" fillId="41" borderId="17" xfId="0" applyFont="1" applyFill="1" applyBorder="1" applyAlignment="1">
      <alignment horizontal="center" vertical="center" textRotation="90" wrapText="1"/>
    </xf>
    <xf numFmtId="0" fontId="60" fillId="34" borderId="18" xfId="0" applyFont="1" applyFill="1" applyBorder="1" applyAlignment="1">
      <alignment horizontal="center" vertical="top" wrapText="1"/>
    </xf>
    <xf numFmtId="0" fontId="59" fillId="34" borderId="16" xfId="0" applyFont="1" applyFill="1" applyBorder="1" applyAlignment="1">
      <alignment vertical="center" wrapText="1"/>
    </xf>
    <xf numFmtId="0" fontId="59" fillId="0" borderId="15" xfId="0" applyFont="1" applyBorder="1" applyAlignment="1">
      <alignment vertical="center" wrapText="1"/>
    </xf>
    <xf numFmtId="14" fontId="59" fillId="0" borderId="15" xfId="0" applyNumberFormat="1" applyFont="1" applyBorder="1" applyAlignment="1">
      <alignment vertical="center" wrapText="1"/>
    </xf>
    <xf numFmtId="0" fontId="60" fillId="41" borderId="15" xfId="0" applyFont="1" applyFill="1" applyBorder="1" applyAlignment="1">
      <alignment horizontal="center" vertical="center" wrapText="1"/>
    </xf>
    <xf numFmtId="0" fontId="60" fillId="41" borderId="15" xfId="0" applyFont="1" applyFill="1" applyBorder="1" applyAlignment="1">
      <alignment vertical="center"/>
    </xf>
    <xf numFmtId="0" fontId="59" fillId="41" borderId="15" xfId="0" applyFont="1" applyFill="1" applyBorder="1"/>
    <xf numFmtId="0" fontId="59" fillId="41" borderId="15" xfId="0" applyFont="1" applyFill="1" applyBorder="1" applyAlignment="1">
      <alignment horizontal="center"/>
    </xf>
    <xf numFmtId="4" fontId="60" fillId="41" borderId="15" xfId="0" applyNumberFormat="1" applyFont="1" applyFill="1" applyBorder="1" applyAlignment="1">
      <alignment vertical="center"/>
    </xf>
    <xf numFmtId="4" fontId="59" fillId="41" borderId="50" xfId="0" applyNumberFormat="1" applyFont="1" applyFill="1" applyBorder="1" applyAlignment="1">
      <alignment vertical="center"/>
    </xf>
    <xf numFmtId="10" fontId="59" fillId="41" borderId="46" xfId="0" applyNumberFormat="1" applyFont="1" applyFill="1" applyBorder="1" applyAlignment="1">
      <alignment vertical="center"/>
    </xf>
    <xf numFmtId="0" fontId="60" fillId="41" borderId="17" xfId="0" applyFont="1" applyFill="1" applyBorder="1" applyAlignment="1">
      <alignment horizontal="center" vertical="center" wrapText="1"/>
    </xf>
    <xf numFmtId="0" fontId="60" fillId="41" borderId="18" xfId="0" applyFont="1" applyFill="1" applyBorder="1" applyAlignment="1">
      <alignment vertical="center"/>
    </xf>
    <xf numFmtId="0" fontId="59" fillId="41" borderId="16" xfId="0" applyFont="1" applyFill="1" applyBorder="1"/>
    <xf numFmtId="4" fontId="59" fillId="41" borderId="50" xfId="0" applyNumberFormat="1" applyFont="1" applyFill="1" applyBorder="1"/>
    <xf numFmtId="0" fontId="59" fillId="41" borderId="46" xfId="0" applyFont="1" applyFill="1" applyBorder="1"/>
    <xf numFmtId="0" fontId="60" fillId="45" borderId="17" xfId="0" applyFont="1" applyFill="1" applyBorder="1" applyAlignment="1">
      <alignment horizontal="center" vertical="center" textRotation="90" wrapText="1"/>
    </xf>
    <xf numFmtId="0" fontId="60" fillId="45" borderId="15" xfId="0" applyFont="1" applyFill="1" applyBorder="1" applyAlignment="1">
      <alignment horizontal="center" vertical="center" wrapText="1"/>
    </xf>
    <xf numFmtId="0" fontId="60" fillId="45" borderId="20" xfId="0" applyFont="1" applyFill="1" applyBorder="1" applyAlignment="1">
      <alignment vertical="center"/>
    </xf>
    <xf numFmtId="0" fontId="59" fillId="45" borderId="16" xfId="0" applyFont="1" applyFill="1" applyBorder="1" applyAlignment="1">
      <alignment horizontal="center"/>
    </xf>
    <xf numFmtId="4" fontId="60" fillId="45" borderId="16" xfId="0" applyNumberFormat="1" applyFont="1" applyFill="1" applyBorder="1" applyAlignment="1">
      <alignment vertical="center"/>
    </xf>
    <xf numFmtId="10" fontId="60" fillId="45" borderId="16" xfId="0" applyNumberFormat="1" applyFont="1" applyFill="1" applyBorder="1" applyAlignment="1">
      <alignment vertical="center"/>
    </xf>
    <xf numFmtId="4" fontId="59" fillId="0" borderId="46" xfId="0" applyNumberFormat="1" applyFont="1" applyBorder="1" applyAlignment="1">
      <alignment vertical="center"/>
    </xf>
    <xf numFmtId="0" fontId="60" fillId="45" borderId="17" xfId="0" applyFont="1" applyFill="1" applyBorder="1" applyAlignment="1">
      <alignment horizontal="center" vertical="center" wrapText="1"/>
    </xf>
    <xf numFmtId="0" fontId="60" fillId="45" borderId="45" xfId="0" applyFont="1" applyFill="1" applyBorder="1" applyAlignment="1">
      <alignment vertical="center"/>
    </xf>
    <xf numFmtId="0" fontId="60" fillId="38" borderId="15" xfId="0" applyFont="1" applyFill="1" applyBorder="1" applyAlignment="1">
      <alignment horizontal="center" vertical="center"/>
    </xf>
    <xf numFmtId="10" fontId="60" fillId="38" borderId="15" xfId="0" applyNumberFormat="1" applyFont="1" applyFill="1" applyBorder="1" applyAlignment="1">
      <alignment horizontal="center" vertical="center" wrapText="1"/>
    </xf>
    <xf numFmtId="0" fontId="60" fillId="38" borderId="17" xfId="0" applyFont="1" applyFill="1" applyBorder="1" applyAlignment="1">
      <alignment horizontal="center" vertical="center" wrapText="1"/>
    </xf>
    <xf numFmtId="0" fontId="60" fillId="38" borderId="16" xfId="0" applyFont="1" applyFill="1" applyBorder="1" applyAlignment="1">
      <alignment horizontal="center" vertical="center"/>
    </xf>
    <xf numFmtId="0" fontId="60" fillId="38" borderId="16" xfId="0" applyFont="1" applyFill="1" applyBorder="1" applyAlignment="1">
      <alignment horizontal="center" vertical="center" wrapText="1"/>
    </xf>
    <xf numFmtId="2" fontId="60" fillId="38" borderId="16" xfId="0" applyNumberFormat="1" applyFont="1" applyFill="1" applyBorder="1" applyAlignment="1">
      <alignment horizontal="center" vertical="center" wrapText="1"/>
    </xf>
    <xf numFmtId="0" fontId="59" fillId="0" borderId="16" xfId="0" applyFont="1" applyBorder="1" applyAlignment="1">
      <alignment horizontal="center" vertical="center"/>
    </xf>
    <xf numFmtId="14" fontId="59" fillId="0" borderId="16" xfId="0" applyNumberFormat="1" applyFont="1" applyBorder="1" applyAlignment="1">
      <alignment horizontal="center" vertical="center"/>
    </xf>
    <xf numFmtId="0" fontId="59" fillId="0" borderId="16" xfId="0" applyNumberFormat="1" applyFont="1" applyBorder="1" applyAlignment="1">
      <alignment horizontal="center" vertical="center"/>
    </xf>
    <xf numFmtId="4" fontId="59" fillId="0" borderId="16" xfId="0" applyNumberFormat="1" applyFont="1" applyBorder="1" applyAlignment="1">
      <alignment horizontal="right" vertical="center"/>
    </xf>
    <xf numFmtId="4" fontId="59" fillId="0" borderId="52" xfId="0" applyNumberFormat="1" applyFont="1" applyBorder="1" applyAlignment="1">
      <alignment horizontal="right" vertical="center"/>
    </xf>
    <xf numFmtId="0" fontId="60" fillId="45" borderId="18" xfId="0" applyFont="1" applyFill="1" applyBorder="1" applyAlignment="1">
      <alignment horizontal="center" vertical="center" textRotation="90" wrapText="1"/>
    </xf>
    <xf numFmtId="0" fontId="58" fillId="0" borderId="46" xfId="0" applyFont="1" applyBorder="1"/>
    <xf numFmtId="0" fontId="60" fillId="45" borderId="15" xfId="0" applyFont="1" applyFill="1" applyBorder="1" applyAlignment="1">
      <alignment horizontal="center" vertical="center"/>
    </xf>
    <xf numFmtId="0" fontId="60" fillId="45" borderId="15" xfId="0" applyFont="1" applyFill="1" applyBorder="1" applyAlignment="1">
      <alignment vertical="center"/>
    </xf>
    <xf numFmtId="10" fontId="60" fillId="45" borderId="15" xfId="0" applyNumberFormat="1" applyFont="1" applyFill="1" applyBorder="1" applyAlignment="1">
      <alignment vertical="center"/>
    </xf>
    <xf numFmtId="0" fontId="60" fillId="45" borderId="21" xfId="0" applyFont="1" applyFill="1" applyBorder="1" applyAlignment="1">
      <alignment horizontal="center" vertical="center"/>
    </xf>
    <xf numFmtId="0" fontId="60" fillId="36" borderId="21" xfId="0" applyFont="1" applyFill="1" applyBorder="1" applyAlignment="1">
      <alignment horizontal="center" vertical="center" textRotation="90" wrapText="1"/>
    </xf>
    <xf numFmtId="14" fontId="59" fillId="0" borderId="15" xfId="0" applyNumberFormat="1" applyFont="1" applyBorder="1" applyAlignment="1">
      <alignment horizontal="center" vertical="center"/>
    </xf>
    <xf numFmtId="0" fontId="60" fillId="36" borderId="17" xfId="0" applyFont="1" applyFill="1" applyBorder="1" applyAlignment="1">
      <alignment horizontal="center" vertical="center" textRotation="90" wrapText="1"/>
    </xf>
    <xf numFmtId="0" fontId="60" fillId="48" borderId="17" xfId="0" applyFont="1" applyFill="1" applyBorder="1" applyAlignment="1">
      <alignment horizontal="center" vertical="center" textRotation="90" wrapText="1"/>
    </xf>
    <xf numFmtId="4" fontId="59" fillId="0" borderId="51" xfId="0" applyNumberFormat="1" applyFont="1" applyBorder="1" applyAlignment="1">
      <alignment horizontal="right" vertical="center"/>
    </xf>
    <xf numFmtId="0" fontId="59" fillId="48" borderId="15" xfId="0" applyFont="1" applyFill="1" applyBorder="1" applyAlignment="1">
      <alignment horizontal="center" vertical="center"/>
    </xf>
    <xf numFmtId="0" fontId="60" fillId="48" borderId="15" xfId="0" applyFont="1" applyFill="1" applyBorder="1" applyAlignment="1">
      <alignment vertical="center"/>
    </xf>
    <xf numFmtId="0" fontId="59" fillId="48" borderId="15" xfId="0" applyFont="1" applyFill="1" applyBorder="1" applyAlignment="1">
      <alignment vertical="center"/>
    </xf>
    <xf numFmtId="0" fontId="59" fillId="48" borderId="15" xfId="0" applyFont="1" applyFill="1" applyBorder="1"/>
    <xf numFmtId="0" fontId="59" fillId="48" borderId="15" xfId="0" applyFont="1" applyFill="1" applyBorder="1" applyAlignment="1">
      <alignment horizontal="center"/>
    </xf>
    <xf numFmtId="4" fontId="60" fillId="48" borderId="15" xfId="0" applyNumberFormat="1" applyFont="1" applyFill="1" applyBorder="1" applyAlignment="1">
      <alignment vertical="center"/>
    </xf>
    <xf numFmtId="4" fontId="60" fillId="48" borderId="50" xfId="0" applyNumberFormat="1" applyFont="1" applyFill="1" applyBorder="1" applyAlignment="1">
      <alignment vertical="center"/>
    </xf>
    <xf numFmtId="10" fontId="60" fillId="48" borderId="50" xfId="0" applyNumberFormat="1" applyFont="1" applyFill="1" applyBorder="1" applyAlignment="1">
      <alignment vertical="center"/>
    </xf>
    <xf numFmtId="0" fontId="59" fillId="48" borderId="17" xfId="0" applyFont="1" applyFill="1" applyBorder="1" applyAlignment="1">
      <alignment horizontal="center" vertical="center"/>
    </xf>
    <xf numFmtId="0" fontId="60" fillId="48" borderId="17" xfId="0" applyFont="1" applyFill="1" applyBorder="1" applyAlignment="1">
      <alignment vertical="center"/>
    </xf>
    <xf numFmtId="0" fontId="60" fillId="47" borderId="17" xfId="0" applyFont="1" applyFill="1" applyBorder="1" applyAlignment="1">
      <alignment horizontal="center" vertical="center" textRotation="90" wrapText="1"/>
    </xf>
    <xf numFmtId="4" fontId="59" fillId="0" borderId="22" xfId="0" applyNumberFormat="1" applyFont="1" applyBorder="1" applyAlignment="1">
      <alignment horizontal="right" vertical="top" wrapText="1"/>
    </xf>
    <xf numFmtId="0" fontId="60" fillId="47" borderId="15" xfId="0" applyFont="1" applyFill="1" applyBorder="1" applyAlignment="1">
      <alignment horizontal="left" vertical="center"/>
    </xf>
    <xf numFmtId="0" fontId="60" fillId="47" borderId="15" xfId="0" applyFont="1" applyFill="1" applyBorder="1" applyAlignment="1">
      <alignment vertical="center"/>
    </xf>
    <xf numFmtId="0" fontId="59" fillId="47" borderId="15" xfId="0" applyFont="1" applyFill="1" applyBorder="1"/>
    <xf numFmtId="0" fontId="59" fillId="47" borderId="15" xfId="0" applyFont="1" applyFill="1" applyBorder="1" applyAlignment="1">
      <alignment horizontal="center"/>
    </xf>
    <xf numFmtId="4" fontId="60" fillId="47" borderId="15" xfId="0" applyNumberFormat="1" applyFont="1" applyFill="1" applyBorder="1" applyAlignment="1">
      <alignment vertical="center"/>
    </xf>
    <xf numFmtId="10" fontId="60" fillId="47" borderId="15" xfId="0" applyNumberFormat="1" applyFont="1" applyFill="1" applyBorder="1" applyAlignment="1">
      <alignment vertical="center"/>
    </xf>
    <xf numFmtId="0" fontId="60" fillId="47" borderId="17" xfId="0" applyFont="1" applyFill="1" applyBorder="1" applyAlignment="1">
      <alignment horizontal="left" vertical="center"/>
    </xf>
    <xf numFmtId="0" fontId="60" fillId="47" borderId="18" xfId="0" applyFont="1" applyFill="1" applyBorder="1" applyAlignment="1">
      <alignment vertical="center"/>
    </xf>
    <xf numFmtId="0" fontId="59" fillId="47" borderId="16" xfId="0" applyFont="1" applyFill="1" applyBorder="1"/>
    <xf numFmtId="0" fontId="60" fillId="39" borderId="17" xfId="0" applyFont="1" applyFill="1" applyBorder="1" applyAlignment="1">
      <alignment horizontal="center" vertical="center" textRotation="90" wrapText="1"/>
    </xf>
    <xf numFmtId="0" fontId="60" fillId="39" borderId="15" xfId="0" applyFont="1" applyFill="1" applyBorder="1" applyAlignment="1">
      <alignment horizontal="center" vertical="center" wrapText="1"/>
    </xf>
    <xf numFmtId="0" fontId="60" fillId="39" borderId="15" xfId="0" applyFont="1" applyFill="1" applyBorder="1" applyAlignment="1">
      <alignment horizontal="left" vertical="center"/>
    </xf>
    <xf numFmtId="4" fontId="60" fillId="39" borderId="15" xfId="0" applyNumberFormat="1" applyFont="1" applyFill="1" applyBorder="1" applyAlignment="1">
      <alignment horizontal="center" vertical="center" wrapText="1"/>
    </xf>
    <xf numFmtId="10" fontId="60" fillId="39" borderId="15" xfId="0" applyNumberFormat="1" applyFont="1" applyFill="1" applyBorder="1" applyAlignment="1">
      <alignment horizontal="center" vertical="center" wrapText="1"/>
    </xf>
    <xf numFmtId="4" fontId="60" fillId="44" borderId="15" xfId="0" applyNumberFormat="1" applyFont="1" applyFill="1" applyBorder="1" applyAlignment="1">
      <alignment vertical="center"/>
    </xf>
    <xf numFmtId="10" fontId="60" fillId="44" borderId="15" xfId="0" applyNumberFormat="1" applyFont="1" applyFill="1" applyBorder="1" applyAlignment="1">
      <alignment vertical="center"/>
    </xf>
    <xf numFmtId="0" fontId="59" fillId="44" borderId="20" xfId="0" applyFont="1" applyFill="1" applyBorder="1" applyAlignment="1">
      <alignment horizontal="center"/>
    </xf>
    <xf numFmtId="0" fontId="59" fillId="44" borderId="17" xfId="0" applyFont="1" applyFill="1" applyBorder="1" applyAlignment="1">
      <alignment horizontal="center"/>
    </xf>
    <xf numFmtId="3" fontId="60" fillId="44" borderId="15" xfId="0" applyNumberFormat="1" applyFont="1" applyFill="1" applyBorder="1" applyAlignment="1">
      <alignment horizontal="center" vertical="center"/>
    </xf>
    <xf numFmtId="4" fontId="59" fillId="0" borderId="50" xfId="0" applyNumberFormat="1" applyFont="1" applyBorder="1" applyAlignment="1">
      <alignment vertical="center"/>
    </xf>
    <xf numFmtId="0" fontId="59" fillId="44" borderId="15" xfId="0" applyFont="1" applyFill="1" applyBorder="1" applyAlignment="1">
      <alignment horizontal="right"/>
    </xf>
    <xf numFmtId="0" fontId="60" fillId="0" borderId="50" xfId="0" applyFont="1" applyBorder="1" applyAlignment="1">
      <alignment horizontal="right"/>
    </xf>
    <xf numFmtId="0" fontId="4" fillId="35" borderId="25" xfId="0" applyFont="1" applyFill="1" applyBorder="1" applyAlignment="1">
      <alignment horizontal="left" vertical="top" wrapText="1"/>
    </xf>
    <xf numFmtId="0" fontId="4" fillId="0" borderId="22" xfId="0" applyFont="1" applyBorder="1" applyAlignment="1">
      <alignment horizontal="left" vertical="top" wrapText="1"/>
    </xf>
    <xf numFmtId="166" fontId="4" fillId="0" borderId="22" xfId="0" applyNumberFormat="1" applyFont="1" applyBorder="1" applyAlignment="1">
      <alignment horizontal="right" vertical="top" wrapText="1"/>
    </xf>
    <xf numFmtId="167" fontId="4" fillId="0" borderId="22" xfId="0" applyNumberFormat="1" applyFont="1" applyBorder="1" applyAlignment="1">
      <alignment horizontal="left" vertical="top" wrapText="1"/>
    </xf>
    <xf numFmtId="0" fontId="4" fillId="0" borderId="22" xfId="0" applyFont="1" applyBorder="1" applyAlignment="1">
      <alignment horizontal="right" vertical="top" wrapText="1"/>
    </xf>
    <xf numFmtId="4" fontId="61" fillId="0" borderId="22" xfId="0" applyNumberFormat="1" applyFont="1" applyBorder="1" applyAlignment="1">
      <alignment horizontal="right" vertical="top" wrapText="1"/>
    </xf>
    <xf numFmtId="4" fontId="4" fillId="0" borderId="22" xfId="0" applyNumberFormat="1" applyFont="1" applyBorder="1" applyAlignment="1">
      <alignment horizontal="right" vertical="top" wrapText="1"/>
    </xf>
    <xf numFmtId="4" fontId="4" fillId="0" borderId="59" xfId="0" applyNumberFormat="1" applyFont="1" applyFill="1" applyBorder="1" applyAlignment="1">
      <alignment horizontal="right" vertical="top" wrapText="1"/>
    </xf>
    <xf numFmtId="4" fontId="4" fillId="0" borderId="27" xfId="0" applyNumberFormat="1" applyFont="1" applyBorder="1" applyAlignment="1">
      <alignment horizontal="right" vertical="top" wrapText="1"/>
    </xf>
    <xf numFmtId="4" fontId="58" fillId="0" borderId="27" xfId="0" applyNumberFormat="1" applyFont="1" applyBorder="1" applyAlignment="1">
      <alignment horizontal="right" vertical="top" wrapText="1"/>
    </xf>
    <xf numFmtId="4" fontId="61" fillId="0" borderId="27" xfId="0" applyNumberFormat="1" applyFont="1" applyBorder="1" applyAlignment="1">
      <alignment horizontal="right" vertical="top" wrapText="1"/>
    </xf>
    <xf numFmtId="0" fontId="4" fillId="35" borderId="26" xfId="0" applyFont="1" applyFill="1" applyBorder="1" applyAlignment="1">
      <alignment horizontal="left" vertical="top" wrapText="1"/>
    </xf>
    <xf numFmtId="0" fontId="4" fillId="35" borderId="22" xfId="0" applyFont="1" applyFill="1" applyBorder="1" applyAlignment="1">
      <alignment horizontal="left" vertical="top" wrapText="1"/>
    </xf>
    <xf numFmtId="0" fontId="4" fillId="0" borderId="22" xfId="0" applyFont="1" applyFill="1" applyBorder="1" applyAlignment="1">
      <alignment horizontal="left" vertical="top" wrapText="1"/>
    </xf>
    <xf numFmtId="167" fontId="4" fillId="0" borderId="22" xfId="0" applyNumberFormat="1" applyFont="1" applyFill="1" applyBorder="1" applyAlignment="1">
      <alignment horizontal="left" vertical="top" wrapText="1"/>
    </xf>
    <xf numFmtId="0" fontId="4" fillId="45" borderId="31" xfId="0" applyFont="1" applyFill="1" applyBorder="1" applyAlignment="1">
      <alignment horizontal="left" vertical="top" wrapText="1"/>
    </xf>
    <xf numFmtId="0" fontId="4" fillId="44" borderId="22" xfId="0" applyFont="1" applyFill="1" applyBorder="1" applyAlignment="1">
      <alignment horizontal="left" vertical="top" wrapText="1"/>
    </xf>
    <xf numFmtId="0" fontId="4" fillId="45" borderId="25" xfId="0" applyFont="1" applyFill="1" applyBorder="1" applyAlignment="1">
      <alignment horizontal="left" vertical="top" wrapText="1"/>
    </xf>
    <xf numFmtId="0" fontId="4" fillId="45" borderId="26" xfId="0" applyFont="1" applyFill="1" applyBorder="1" applyAlignment="1">
      <alignment horizontal="left" vertical="top" wrapText="1"/>
    </xf>
    <xf numFmtId="4" fontId="4" fillId="0" borderId="27" xfId="0" applyNumberFormat="1" applyFont="1" applyBorder="1" applyAlignment="1">
      <alignment horizontal="right" vertical="center" wrapText="1"/>
    </xf>
    <xf numFmtId="0" fontId="60" fillId="44" borderId="19" xfId="0" applyFont="1" applyFill="1" applyBorder="1" applyAlignment="1">
      <alignment horizontal="center" vertical="center"/>
    </xf>
    <xf numFmtId="4" fontId="61" fillId="0" borderId="50" xfId="0" applyNumberFormat="1" applyFont="1" applyBorder="1" applyAlignment="1">
      <alignment horizontal="right" vertical="center"/>
    </xf>
    <xf numFmtId="4" fontId="61" fillId="0" borderId="16" xfId="0" applyNumberFormat="1" applyFont="1" applyBorder="1" applyAlignment="1">
      <alignment horizontal="right" vertical="center"/>
    </xf>
    <xf numFmtId="14" fontId="59" fillId="0" borderId="57" xfId="0" applyNumberFormat="1" applyFont="1" applyBorder="1" applyAlignment="1">
      <alignment horizontal="center" vertical="center"/>
    </xf>
    <xf numFmtId="0" fontId="60" fillId="47" borderId="15" xfId="0" applyFont="1" applyFill="1" applyBorder="1" applyAlignment="1">
      <alignment horizontal="center" vertical="center"/>
    </xf>
    <xf numFmtId="0" fontId="60" fillId="48" borderId="15" xfId="0" applyFont="1" applyFill="1" applyBorder="1" applyAlignment="1">
      <alignment horizontal="center" vertical="center"/>
    </xf>
    <xf numFmtId="0" fontId="59" fillId="0" borderId="15" xfId="0" applyFont="1" applyFill="1" applyBorder="1"/>
    <xf numFmtId="0" fontId="59" fillId="0" borderId="50" xfId="0" applyFont="1" applyBorder="1"/>
    <xf numFmtId="0" fontId="59" fillId="0" borderId="0" xfId="0" applyFont="1" applyFill="1"/>
    <xf numFmtId="0" fontId="59" fillId="0" borderId="16" xfId="0" applyFont="1" applyFill="1" applyBorder="1"/>
    <xf numFmtId="4" fontId="59" fillId="0" borderId="46" xfId="0" applyNumberFormat="1" applyFont="1" applyBorder="1"/>
    <xf numFmtId="4" fontId="59" fillId="0" borderId="50" xfId="0" applyNumberFormat="1" applyFont="1" applyBorder="1"/>
    <xf numFmtId="10" fontId="59" fillId="0" borderId="50" xfId="0" applyNumberFormat="1" applyFont="1" applyBorder="1"/>
    <xf numFmtId="4" fontId="62" fillId="44" borderId="15" xfId="0" applyNumberFormat="1" applyFont="1" applyFill="1" applyBorder="1" applyAlignment="1">
      <alignment vertical="center"/>
    </xf>
    <xf numFmtId="4" fontId="58" fillId="0" borderId="50" xfId="0" applyNumberFormat="1" applyFont="1" applyBorder="1" applyAlignment="1">
      <alignment vertical="center"/>
    </xf>
    <xf numFmtId="4" fontId="61" fillId="0" borderId="22" xfId="0" applyNumberFormat="1" applyFont="1" applyFill="1" applyBorder="1" applyAlignment="1">
      <alignment horizontal="right" vertical="top" wrapText="1"/>
    </xf>
    <xf numFmtId="167" fontId="58" fillId="0" borderId="22" xfId="0" applyNumberFormat="1" applyFont="1" applyFill="1" applyBorder="1" applyAlignment="1">
      <alignment horizontal="left" vertical="top" wrapText="1"/>
    </xf>
    <xf numFmtId="4" fontId="61" fillId="0" borderId="15" xfId="0" applyNumberFormat="1" applyFont="1" applyFill="1" applyBorder="1" applyAlignment="1">
      <alignment horizontal="right" vertical="top" wrapText="1"/>
    </xf>
    <xf numFmtId="0" fontId="63" fillId="0" borderId="0" xfId="0" applyFont="1" applyFill="1" applyAlignment="1">
      <alignment wrapText="1"/>
    </xf>
    <xf numFmtId="4" fontId="61" fillId="0" borderId="23" xfId="0" applyNumberFormat="1" applyFont="1" applyFill="1" applyBorder="1" applyAlignment="1">
      <alignment horizontal="right" vertical="top" wrapText="1"/>
    </xf>
    <xf numFmtId="4" fontId="61" fillId="0" borderId="0" xfId="0" applyNumberFormat="1" applyFont="1" applyFill="1" applyBorder="1" applyAlignment="1">
      <alignment horizontal="right" vertical="top" wrapText="1"/>
    </xf>
    <xf numFmtId="0" fontId="60" fillId="44" borderId="15" xfId="0" applyFont="1" applyFill="1" applyBorder="1" applyAlignment="1">
      <alignment horizontal="center" vertical="center"/>
    </xf>
    <xf numFmtId="0" fontId="59" fillId="0" borderId="23" xfId="0" applyFont="1" applyBorder="1" applyAlignment="1">
      <alignment horizontal="right" vertical="top" wrapText="1"/>
    </xf>
    <xf numFmtId="0" fontId="59" fillId="0" borderId="28" xfId="0" applyFont="1" applyBorder="1" applyAlignment="1">
      <alignment horizontal="right" vertical="top" wrapText="1"/>
    </xf>
    <xf numFmtId="0" fontId="59" fillId="0" borderId="16" xfId="0" applyFont="1" applyBorder="1" applyAlignment="1">
      <alignment vertical="center"/>
    </xf>
    <xf numFmtId="10" fontId="59" fillId="0" borderId="46" xfId="0" applyNumberFormat="1" applyFont="1" applyBorder="1"/>
    <xf numFmtId="0" fontId="59" fillId="0" borderId="15" xfId="0" applyFont="1" applyBorder="1"/>
    <xf numFmtId="0" fontId="59" fillId="0" borderId="57" xfId="0" applyFont="1" applyFill="1" applyBorder="1"/>
    <xf numFmtId="0" fontId="59" fillId="0" borderId="57" xfId="0" applyFont="1" applyFill="1" applyBorder="1" applyAlignment="1">
      <alignment horizontal="center" vertical="center"/>
    </xf>
    <xf numFmtId="0" fontId="59" fillId="0" borderId="62" xfId="0" applyFont="1" applyBorder="1"/>
    <xf numFmtId="0" fontId="59" fillId="0" borderId="61" xfId="0" applyFont="1" applyBorder="1"/>
    <xf numFmtId="0" fontId="59" fillId="0" borderId="62" xfId="0" applyFont="1" applyBorder="1" applyAlignment="1">
      <alignment horizontal="center" vertical="center"/>
    </xf>
    <xf numFmtId="0" fontId="3" fillId="0" borderId="22" xfId="0" applyFont="1" applyBorder="1" applyAlignment="1">
      <alignment horizontal="left" vertical="top" wrapText="1"/>
    </xf>
    <xf numFmtId="0" fontId="59" fillId="0" borderId="22" xfId="0" applyFont="1" applyFill="1" applyBorder="1" applyAlignment="1">
      <alignment horizontal="right" vertical="top" wrapText="1"/>
    </xf>
    <xf numFmtId="0" fontId="59" fillId="0" borderId="27" xfId="0" applyFont="1" applyFill="1" applyBorder="1" applyAlignment="1">
      <alignment horizontal="right" vertical="top" wrapText="1"/>
    </xf>
    <xf numFmtId="0" fontId="59" fillId="0" borderId="25" xfId="0" applyFont="1" applyBorder="1" applyAlignment="1">
      <alignment horizontal="right" vertical="top" wrapText="1"/>
    </xf>
    <xf numFmtId="0" fontId="3" fillId="35" borderId="15" xfId="0" applyFont="1" applyFill="1" applyBorder="1" applyAlignment="1">
      <alignment horizontal="left" vertical="top" wrapText="1"/>
    </xf>
    <xf numFmtId="0" fontId="3" fillId="42" borderId="25" xfId="0" applyFont="1" applyFill="1" applyBorder="1" applyAlignment="1">
      <alignment horizontal="left" vertical="top" wrapText="1"/>
    </xf>
    <xf numFmtId="166" fontId="3" fillId="0" borderId="22" xfId="0" applyNumberFormat="1" applyFont="1" applyBorder="1" applyAlignment="1">
      <alignment horizontal="right" vertical="top" wrapText="1"/>
    </xf>
    <xf numFmtId="0" fontId="3" fillId="46" borderId="22" xfId="0" applyFont="1" applyFill="1" applyBorder="1" applyAlignment="1">
      <alignment horizontal="left" vertical="top" wrapText="1"/>
    </xf>
    <xf numFmtId="167" fontId="3" fillId="0" borderId="22" xfId="0" applyNumberFormat="1" applyFont="1" applyBorder="1" applyAlignment="1">
      <alignment horizontal="left" vertical="top" wrapText="1"/>
    </xf>
    <xf numFmtId="167" fontId="3" fillId="0" borderId="27" xfId="0" applyNumberFormat="1" applyFont="1" applyBorder="1" applyAlignment="1">
      <alignment horizontal="left" vertical="top" wrapText="1"/>
    </xf>
    <xf numFmtId="167" fontId="3" fillId="0" borderId="15" xfId="0" applyNumberFormat="1" applyFont="1" applyBorder="1" applyAlignment="1">
      <alignment horizontal="center" vertical="top" wrapText="1"/>
    </xf>
    <xf numFmtId="4" fontId="3" fillId="0" borderId="15" xfId="0" applyNumberFormat="1" applyFont="1" applyBorder="1" applyAlignment="1">
      <alignment horizontal="right" vertical="top" wrapText="1"/>
    </xf>
    <xf numFmtId="4" fontId="3" fillId="42" borderId="27" xfId="0" applyNumberFormat="1" applyFont="1" applyFill="1" applyBorder="1" applyAlignment="1">
      <alignment horizontal="right" vertical="top" wrapText="1"/>
    </xf>
    <xf numFmtId="4" fontId="3" fillId="0" borderId="22" xfId="0" applyNumberFormat="1" applyFont="1" applyFill="1" applyBorder="1" applyAlignment="1">
      <alignment horizontal="right" vertical="top" wrapText="1"/>
    </xf>
    <xf numFmtId="4" fontId="3" fillId="0" borderId="27" xfId="0" applyNumberFormat="1" applyFont="1" applyFill="1" applyBorder="1" applyAlignment="1">
      <alignment horizontal="right" vertical="top" wrapText="1"/>
    </xf>
    <xf numFmtId="0" fontId="3" fillId="42" borderId="26" xfId="0" applyFont="1" applyFill="1" applyBorder="1" applyAlignment="1">
      <alignment horizontal="left" vertical="top" wrapText="1"/>
    </xf>
    <xf numFmtId="166" fontId="3" fillId="0" borderId="23" xfId="0" applyNumberFormat="1" applyFont="1" applyBorder="1" applyAlignment="1">
      <alignment horizontal="right" vertical="top" wrapText="1"/>
    </xf>
    <xf numFmtId="0" fontId="3" fillId="46" borderId="23" xfId="0" applyFont="1" applyFill="1" applyBorder="1" applyAlignment="1">
      <alignment horizontal="left" vertical="top" wrapText="1"/>
    </xf>
    <xf numFmtId="167" fontId="3" fillId="0" borderId="23" xfId="0" applyNumberFormat="1" applyFont="1" applyBorder="1" applyAlignment="1">
      <alignment horizontal="left" vertical="top" wrapText="1"/>
    </xf>
    <xf numFmtId="167" fontId="3" fillId="0" borderId="28" xfId="0" applyNumberFormat="1" applyFont="1" applyBorder="1" applyAlignment="1">
      <alignment horizontal="left" vertical="top" wrapText="1"/>
    </xf>
    <xf numFmtId="167" fontId="3" fillId="0" borderId="16" xfId="0" applyNumberFormat="1" applyFont="1" applyBorder="1" applyAlignment="1">
      <alignment horizontal="center" vertical="top" wrapText="1"/>
    </xf>
    <xf numFmtId="0" fontId="3" fillId="42" borderId="15" xfId="0" applyFont="1" applyFill="1" applyBorder="1" applyAlignment="1">
      <alignment horizontal="left" vertical="top" wrapText="1"/>
    </xf>
    <xf numFmtId="166" fontId="3" fillId="0" borderId="15" xfId="0" applyNumberFormat="1" applyFont="1" applyBorder="1" applyAlignment="1">
      <alignment horizontal="right" vertical="top" wrapText="1"/>
    </xf>
    <xf numFmtId="0" fontId="3" fillId="46" borderId="15" xfId="0" applyFont="1" applyFill="1" applyBorder="1" applyAlignment="1">
      <alignment horizontal="left" vertical="top" wrapText="1"/>
    </xf>
    <xf numFmtId="167" fontId="3" fillId="0" borderId="15" xfId="0" applyNumberFormat="1" applyFont="1" applyBorder="1" applyAlignment="1">
      <alignment horizontal="left" vertical="top" wrapText="1"/>
    </xf>
    <xf numFmtId="0" fontId="3" fillId="0" borderId="57" xfId="0" applyFont="1" applyFill="1" applyBorder="1" applyAlignment="1">
      <alignment horizontal="center" vertical="top" wrapText="1"/>
    </xf>
    <xf numFmtId="4" fontId="3" fillId="42" borderId="50" xfId="0" applyNumberFormat="1" applyFont="1" applyFill="1" applyBorder="1" applyAlignment="1">
      <alignment horizontal="right" vertical="top" wrapText="1"/>
    </xf>
    <xf numFmtId="0" fontId="3" fillId="35" borderId="25" xfId="0" applyFont="1" applyFill="1" applyBorder="1" applyAlignment="1">
      <alignment horizontal="left" vertical="top" wrapText="1"/>
    </xf>
    <xf numFmtId="0" fontId="3" fillId="35" borderId="31" xfId="0" applyFont="1" applyFill="1" applyBorder="1" applyAlignment="1">
      <alignment horizontal="center" vertical="top" wrapText="1"/>
    </xf>
    <xf numFmtId="4" fontId="3" fillId="35" borderId="35" xfId="0" applyNumberFormat="1" applyFont="1" applyFill="1" applyBorder="1" applyAlignment="1">
      <alignment horizontal="left" vertical="top" wrapText="1"/>
    </xf>
    <xf numFmtId="4" fontId="3" fillId="35" borderId="50" xfId="0" applyNumberFormat="1" applyFont="1" applyFill="1" applyBorder="1" applyAlignment="1">
      <alignment horizontal="left" vertical="top" wrapText="1"/>
    </xf>
    <xf numFmtId="4" fontId="3" fillId="42" borderId="15" xfId="0" applyNumberFormat="1" applyFont="1" applyFill="1" applyBorder="1" applyAlignment="1">
      <alignment horizontal="right" vertical="top" wrapText="1"/>
    </xf>
    <xf numFmtId="4" fontId="3" fillId="42" borderId="33" xfId="0" applyNumberFormat="1" applyFont="1" applyFill="1" applyBorder="1" applyAlignment="1">
      <alignment horizontal="right" vertical="top" wrapText="1"/>
    </xf>
    <xf numFmtId="0" fontId="3" fillId="35" borderId="26" xfId="0" applyFont="1" applyFill="1" applyBorder="1" applyAlignment="1">
      <alignment horizontal="left" vertical="top" wrapText="1"/>
    </xf>
    <xf numFmtId="0" fontId="3" fillId="35" borderId="26" xfId="0" applyFont="1" applyFill="1" applyBorder="1" applyAlignment="1">
      <alignment horizontal="center" vertical="top" wrapText="1"/>
    </xf>
    <xf numFmtId="4" fontId="3" fillId="35" borderId="36" xfId="0" applyNumberFormat="1" applyFont="1" applyFill="1" applyBorder="1" applyAlignment="1">
      <alignment horizontal="right" vertical="top" wrapText="1"/>
    </xf>
    <xf numFmtId="4" fontId="3" fillId="35" borderId="56" xfId="0" applyNumberFormat="1" applyFont="1" applyFill="1" applyBorder="1" applyAlignment="1">
      <alignment horizontal="right" wrapText="1"/>
    </xf>
    <xf numFmtId="4" fontId="3" fillId="35" borderId="61" xfId="0" applyNumberFormat="1" applyFont="1" applyFill="1" applyBorder="1" applyAlignment="1">
      <alignment horizontal="right" wrapText="1"/>
    </xf>
    <xf numFmtId="10" fontId="3" fillId="35" borderId="61" xfId="0" applyNumberFormat="1" applyFont="1" applyFill="1" applyBorder="1" applyAlignment="1">
      <alignment horizontal="right" wrapText="1"/>
    </xf>
    <xf numFmtId="0" fontId="3" fillId="0" borderId="57" xfId="0" applyFont="1" applyFill="1" applyBorder="1" applyAlignment="1">
      <alignment horizontal="left" vertical="top" wrapText="1"/>
    </xf>
    <xf numFmtId="4" fontId="3" fillId="0" borderId="57" xfId="0" applyNumberFormat="1" applyFont="1" applyFill="1" applyBorder="1" applyAlignment="1">
      <alignment horizontal="right" vertical="top" wrapText="1"/>
    </xf>
    <xf numFmtId="4" fontId="3" fillId="0" borderId="57" xfId="0" applyNumberFormat="1" applyFont="1" applyFill="1" applyBorder="1" applyAlignment="1">
      <alignment horizontal="right" wrapText="1"/>
    </xf>
    <xf numFmtId="10" fontId="3" fillId="0" borderId="57" xfId="0" applyNumberFormat="1" applyFont="1" applyFill="1" applyBorder="1" applyAlignment="1">
      <alignment horizontal="right" wrapText="1"/>
    </xf>
    <xf numFmtId="0" fontId="59" fillId="0" borderId="32" xfId="0" applyFont="1" applyBorder="1" applyAlignment="1">
      <alignment horizontal="right" vertical="top" wrapText="1"/>
    </xf>
    <xf numFmtId="0" fontId="59" fillId="0" borderId="15" xfId="0" applyFont="1" applyBorder="1" applyAlignment="1">
      <alignment horizontal="right" vertical="top" wrapText="1"/>
    </xf>
    <xf numFmtId="0" fontId="59" fillId="35" borderId="15" xfId="0" applyFont="1" applyFill="1" applyBorder="1" applyAlignment="1">
      <alignment horizontal="right" vertical="top" wrapText="1"/>
    </xf>
    <xf numFmtId="0" fontId="59" fillId="35" borderId="50" xfId="0" applyFont="1" applyFill="1" applyBorder="1"/>
    <xf numFmtId="4" fontId="60" fillId="38" borderId="19" xfId="0" applyNumberFormat="1" applyFont="1" applyFill="1" applyBorder="1" applyAlignment="1">
      <alignment horizontal="center" vertical="center" wrapText="1"/>
    </xf>
    <xf numFmtId="4" fontId="60" fillId="38" borderId="50" xfId="0" applyNumberFormat="1" applyFont="1" applyFill="1" applyBorder="1" applyAlignment="1">
      <alignment horizontal="center" vertical="center" wrapText="1"/>
    </xf>
    <xf numFmtId="0" fontId="59" fillId="0" borderId="52" xfId="0" applyFont="1" applyFill="1" applyBorder="1"/>
    <xf numFmtId="4" fontId="65" fillId="38" borderId="19" xfId="0" applyNumberFormat="1" applyFont="1" applyFill="1" applyBorder="1" applyAlignment="1">
      <alignment horizontal="right" vertical="center" wrapText="1"/>
    </xf>
    <xf numFmtId="4" fontId="65" fillId="38" borderId="50" xfId="0" applyNumberFormat="1" applyFont="1" applyFill="1" applyBorder="1" applyAlignment="1">
      <alignment horizontal="right" vertical="center" wrapText="1"/>
    </xf>
    <xf numFmtId="0" fontId="59" fillId="0" borderId="16" xfId="0" applyFont="1" applyBorder="1" applyAlignment="1">
      <alignment vertical="top"/>
    </xf>
    <xf numFmtId="0" fontId="59" fillId="0" borderId="15" xfId="0" applyFont="1" applyBorder="1" applyAlignment="1">
      <alignment vertical="top"/>
    </xf>
    <xf numFmtId="0" fontId="59" fillId="0" borderId="19" xfId="0" applyFont="1" applyBorder="1"/>
    <xf numFmtId="0" fontId="59" fillId="0" borderId="0" xfId="0" applyFont="1"/>
    <xf numFmtId="0" fontId="59" fillId="42" borderId="15" xfId="0" applyFont="1" applyFill="1" applyBorder="1" applyAlignment="1">
      <alignment horizontal="right" vertical="top" wrapText="1"/>
    </xf>
    <xf numFmtId="0" fontId="59" fillId="45" borderId="20" xfId="0" applyFont="1" applyFill="1" applyBorder="1"/>
    <xf numFmtId="0" fontId="59" fillId="0" borderId="20" xfId="0" applyFont="1" applyFill="1" applyBorder="1"/>
    <xf numFmtId="0" fontId="60" fillId="43" borderId="19" xfId="0" applyFont="1" applyFill="1" applyBorder="1" applyAlignment="1">
      <alignment vertical="center"/>
    </xf>
    <xf numFmtId="0" fontId="59" fillId="0" borderId="32" xfId="0" applyFont="1" applyBorder="1"/>
    <xf numFmtId="0" fontId="59" fillId="0" borderId="50" xfId="0" applyFont="1" applyFill="1" applyBorder="1" applyAlignment="1">
      <alignment horizontal="right" vertical="top" wrapText="1"/>
    </xf>
    <xf numFmtId="0" fontId="59" fillId="0" borderId="16" xfId="0" applyFont="1" applyBorder="1"/>
    <xf numFmtId="0" fontId="59" fillId="42" borderId="15" xfId="0" applyFont="1" applyFill="1" applyBorder="1"/>
    <xf numFmtId="10" fontId="59" fillId="41" borderId="46" xfId="0" applyNumberFormat="1" applyFont="1" applyFill="1" applyBorder="1"/>
    <xf numFmtId="0" fontId="59" fillId="42" borderId="0" xfId="0" applyFont="1" applyFill="1"/>
    <xf numFmtId="10" fontId="59" fillId="48" borderId="46" xfId="0" applyNumberFormat="1" applyFont="1" applyFill="1" applyBorder="1"/>
    <xf numFmtId="0" fontId="59" fillId="0" borderId="50" xfId="0" applyFont="1" applyFill="1" applyBorder="1"/>
    <xf numFmtId="10" fontId="59" fillId="47" borderId="46" xfId="0" applyNumberFormat="1" applyFont="1" applyFill="1" applyBorder="1"/>
    <xf numFmtId="0" fontId="59" fillId="47" borderId="50" xfId="0" applyFont="1" applyFill="1" applyBorder="1"/>
    <xf numFmtId="0" fontId="59" fillId="0" borderId="38" xfId="0" applyFont="1" applyBorder="1"/>
    <xf numFmtId="10" fontId="59" fillId="51" borderId="46" xfId="0" applyNumberFormat="1" applyFont="1" applyFill="1" applyBorder="1"/>
    <xf numFmtId="4" fontId="65" fillId="44" borderId="15" xfId="0" applyNumberFormat="1" applyFont="1" applyFill="1" applyBorder="1" applyAlignment="1">
      <alignment vertical="center"/>
    </xf>
    <xf numFmtId="4" fontId="65" fillId="44" borderId="50" xfId="0" applyNumberFormat="1" applyFont="1" applyFill="1" applyBorder="1" applyAlignment="1">
      <alignment vertical="center"/>
    </xf>
    <xf numFmtId="10" fontId="65" fillId="44" borderId="50" xfId="0" applyNumberFormat="1" applyFont="1" applyFill="1" applyBorder="1" applyAlignment="1">
      <alignment vertical="center"/>
    </xf>
    <xf numFmtId="4" fontId="65" fillId="0" borderId="15" xfId="0" applyNumberFormat="1" applyFont="1" applyFill="1" applyBorder="1" applyAlignment="1">
      <alignment vertical="center"/>
    </xf>
    <xf numFmtId="0" fontId="3" fillId="42" borderId="22" xfId="0" applyFont="1" applyFill="1" applyBorder="1" applyAlignment="1">
      <alignment horizontal="left" vertical="top" wrapText="1"/>
    </xf>
    <xf numFmtId="167" fontId="3" fillId="42" borderId="22" xfId="0" applyNumberFormat="1" applyFont="1" applyFill="1" applyBorder="1" applyAlignment="1">
      <alignment horizontal="left" vertical="top" wrapText="1"/>
    </xf>
    <xf numFmtId="0" fontId="3" fillId="42" borderId="22" xfId="0" applyFont="1" applyFill="1" applyBorder="1" applyAlignment="1">
      <alignment horizontal="center" vertical="top" wrapText="1"/>
    </xf>
    <xf numFmtId="4" fontId="61" fillId="42" borderId="22" xfId="0" applyNumberFormat="1" applyFont="1" applyFill="1" applyBorder="1" applyAlignment="1">
      <alignment horizontal="right" vertical="top" wrapText="1"/>
    </xf>
    <xf numFmtId="0" fontId="3" fillId="0" borderId="22" xfId="0" applyFont="1" applyBorder="1" applyAlignment="1">
      <alignment horizontal="center" vertical="top" wrapText="1"/>
    </xf>
    <xf numFmtId="0" fontId="3" fillId="0" borderId="22" xfId="0" applyFont="1" applyFill="1" applyBorder="1" applyAlignment="1">
      <alignment horizontal="left" vertical="top" wrapText="1"/>
    </xf>
    <xf numFmtId="166" fontId="3" fillId="0" borderId="22" xfId="0" applyNumberFormat="1" applyFont="1" applyFill="1" applyBorder="1" applyAlignment="1">
      <alignment horizontal="right" vertical="top" wrapText="1"/>
    </xf>
    <xf numFmtId="0" fontId="3" fillId="46" borderId="27" xfId="0" applyFont="1" applyFill="1" applyBorder="1" applyAlignment="1">
      <alignment horizontal="left" vertical="top" wrapText="1"/>
    </xf>
    <xf numFmtId="167" fontId="3" fillId="0" borderId="22" xfId="0" applyNumberFormat="1" applyFont="1" applyFill="1" applyBorder="1" applyAlignment="1">
      <alignment horizontal="left" vertical="top" wrapText="1"/>
    </xf>
    <xf numFmtId="0" fontId="3" fillId="0" borderId="22" xfId="0" applyFont="1" applyFill="1" applyBorder="1" applyAlignment="1">
      <alignment horizontal="center" vertical="top" wrapText="1"/>
    </xf>
    <xf numFmtId="167" fontId="3" fillId="0" borderId="25" xfId="0" applyNumberFormat="1" applyFont="1" applyFill="1" applyBorder="1" applyAlignment="1">
      <alignment horizontal="left" vertical="top" wrapText="1"/>
    </xf>
    <xf numFmtId="0" fontId="3" fillId="35" borderId="31" xfId="0" applyFont="1" applyFill="1" applyBorder="1" applyAlignment="1">
      <alignment horizontal="left" vertical="top" wrapText="1"/>
    </xf>
    <xf numFmtId="4" fontId="3" fillId="35" borderId="26" xfId="0" applyNumberFormat="1" applyFont="1" applyFill="1" applyBorder="1" applyAlignment="1">
      <alignment horizontal="left" vertical="top" wrapText="1"/>
    </xf>
    <xf numFmtId="4" fontId="3" fillId="35" borderId="36" xfId="0" applyNumberFormat="1" applyFont="1" applyFill="1" applyBorder="1" applyAlignment="1">
      <alignment horizontal="left" vertical="top" wrapText="1"/>
    </xf>
    <xf numFmtId="166" fontId="61" fillId="0" borderId="22" xfId="0" applyNumberFormat="1" applyFont="1" applyBorder="1" applyAlignment="1">
      <alignment horizontal="right" vertical="top" wrapText="1"/>
    </xf>
    <xf numFmtId="4" fontId="3" fillId="0" borderId="25" xfId="0" applyNumberFormat="1" applyFont="1" applyBorder="1" applyAlignment="1">
      <alignment horizontal="right" vertical="top" wrapText="1"/>
    </xf>
    <xf numFmtId="10" fontId="3" fillId="35" borderId="50" xfId="0" applyNumberFormat="1" applyFont="1" applyFill="1" applyBorder="1" applyAlignment="1">
      <alignment horizontal="right" wrapText="1"/>
    </xf>
    <xf numFmtId="4" fontId="65" fillId="35" borderId="15" xfId="0" applyNumberFormat="1" applyFont="1" applyFill="1" applyBorder="1" applyAlignment="1">
      <alignment horizontal="right" vertical="center" wrapText="1"/>
    </xf>
    <xf numFmtId="4" fontId="3" fillId="0" borderId="33" xfId="0" applyNumberFormat="1" applyFont="1" applyBorder="1" applyAlignment="1">
      <alignment horizontal="right" vertical="top" wrapText="1"/>
    </xf>
    <xf numFmtId="4" fontId="3" fillId="0" borderId="32" xfId="0" applyNumberFormat="1" applyFont="1" applyBorder="1" applyAlignment="1">
      <alignment horizontal="right" vertical="top" wrapText="1"/>
    </xf>
    <xf numFmtId="4" fontId="3" fillId="0" borderId="27" xfId="0" applyNumberFormat="1" applyFont="1" applyBorder="1" applyAlignment="1">
      <alignment horizontal="right" vertical="top" wrapText="1"/>
    </xf>
    <xf numFmtId="0" fontId="3" fillId="35" borderId="22" xfId="0" applyFont="1" applyFill="1" applyBorder="1" applyAlignment="1">
      <alignment horizontal="left" vertical="top" wrapText="1"/>
    </xf>
    <xf numFmtId="166" fontId="3" fillId="35" borderId="22" xfId="0" applyNumberFormat="1" applyFont="1" applyFill="1" applyBorder="1" applyAlignment="1">
      <alignment horizontal="right" vertical="top" wrapText="1"/>
    </xf>
    <xf numFmtId="167" fontId="3" fillId="35" borderId="22" xfId="0" applyNumberFormat="1" applyFont="1" applyFill="1" applyBorder="1" applyAlignment="1">
      <alignment horizontal="left" vertical="top" wrapText="1"/>
    </xf>
    <xf numFmtId="0" fontId="3" fillId="35" borderId="22" xfId="0" applyNumberFormat="1" applyFont="1" applyFill="1" applyBorder="1" applyAlignment="1">
      <alignment horizontal="center" vertical="top" wrapText="1"/>
    </xf>
    <xf numFmtId="4" fontId="3" fillId="35" borderId="27" xfId="0" applyNumberFormat="1" applyFont="1" applyFill="1" applyBorder="1" applyAlignment="1">
      <alignment horizontal="right" vertical="top" wrapText="1"/>
    </xf>
    <xf numFmtId="4" fontId="3" fillId="35" borderId="15" xfId="0" applyNumberFormat="1" applyFont="1" applyFill="1" applyBorder="1" applyAlignment="1">
      <alignment horizontal="right" vertical="top" wrapText="1"/>
    </xf>
    <xf numFmtId="167" fontId="3" fillId="42" borderId="23" xfId="0" applyNumberFormat="1" applyFont="1" applyFill="1" applyBorder="1" applyAlignment="1">
      <alignment horizontal="left" vertical="top" wrapText="1"/>
    </xf>
    <xf numFmtId="4" fontId="3" fillId="0" borderId="23" xfId="0" applyNumberFormat="1" applyFont="1" applyFill="1" applyBorder="1" applyAlignment="1">
      <alignment horizontal="right" vertical="top" wrapText="1"/>
    </xf>
    <xf numFmtId="166" fontId="3" fillId="35" borderId="15" xfId="0" applyNumberFormat="1" applyFont="1" applyFill="1" applyBorder="1" applyAlignment="1">
      <alignment horizontal="right" vertical="top" wrapText="1"/>
    </xf>
    <xf numFmtId="0" fontId="3" fillId="0" borderId="15" xfId="0" applyFont="1" applyFill="1" applyBorder="1" applyAlignment="1">
      <alignment horizontal="left" vertical="top" wrapText="1"/>
    </xf>
    <xf numFmtId="167" fontId="3" fillId="42" borderId="15" xfId="0" applyNumberFormat="1" applyFont="1" applyFill="1" applyBorder="1" applyAlignment="1">
      <alignment horizontal="left" vertical="top" wrapText="1"/>
    </xf>
    <xf numFmtId="4" fontId="61" fillId="0" borderId="15" xfId="0" applyNumberFormat="1" applyFont="1" applyBorder="1" applyAlignment="1">
      <alignment horizontal="right" vertical="top" wrapText="1"/>
    </xf>
    <xf numFmtId="4" fontId="3" fillId="0" borderId="22" xfId="0" applyNumberFormat="1" applyFont="1" applyBorder="1" applyAlignment="1">
      <alignment horizontal="right" vertical="top" wrapText="1"/>
    </xf>
    <xf numFmtId="4" fontId="3" fillId="0" borderId="50" xfId="0" applyNumberFormat="1" applyFont="1" applyBorder="1" applyAlignment="1">
      <alignment horizontal="right" vertical="top" wrapText="1"/>
    </xf>
    <xf numFmtId="0" fontId="3" fillId="45" borderId="15" xfId="0" applyFont="1" applyFill="1" applyBorder="1" applyAlignment="1">
      <alignment horizontal="left" vertical="top" wrapText="1"/>
    </xf>
    <xf numFmtId="0" fontId="3" fillId="0" borderId="23" xfId="0" applyFont="1" applyBorder="1" applyAlignment="1">
      <alignment horizontal="left" vertical="top" wrapText="1"/>
    </xf>
    <xf numFmtId="0" fontId="3" fillId="42" borderId="23" xfId="0" applyFont="1" applyFill="1" applyBorder="1" applyAlignment="1">
      <alignment horizontal="right" vertical="top" wrapText="1"/>
    </xf>
    <xf numFmtId="0" fontId="3" fillId="42" borderId="23" xfId="0" applyFont="1" applyFill="1" applyBorder="1" applyAlignment="1">
      <alignment horizontal="left" vertical="top" wrapText="1"/>
    </xf>
    <xf numFmtId="14" fontId="3" fillId="42" borderId="23" xfId="0" applyNumberFormat="1" applyFont="1" applyFill="1" applyBorder="1" applyAlignment="1">
      <alignment horizontal="left" vertical="top" wrapText="1"/>
    </xf>
    <xf numFmtId="4" fontId="61" fillId="42" borderId="28" xfId="0" applyNumberFormat="1" applyFont="1" applyFill="1" applyBorder="1" applyAlignment="1">
      <alignment horizontal="right" vertical="top" wrapText="1"/>
    </xf>
    <xf numFmtId="4" fontId="3" fillId="45" borderId="19" xfId="0" applyNumberFormat="1" applyFont="1" applyFill="1" applyBorder="1" applyAlignment="1">
      <alignment horizontal="right" vertical="top" wrapText="1"/>
    </xf>
    <xf numFmtId="4" fontId="3" fillId="45" borderId="50" xfId="0" applyNumberFormat="1" applyFont="1" applyFill="1" applyBorder="1" applyAlignment="1">
      <alignment horizontal="right" vertical="top" wrapText="1"/>
    </xf>
    <xf numFmtId="166" fontId="3" fillId="42" borderId="22" xfId="0" applyNumberFormat="1" applyFont="1" applyFill="1" applyBorder="1" applyAlignment="1">
      <alignment horizontal="right" vertical="top" wrapText="1"/>
    </xf>
    <xf numFmtId="4" fontId="3" fillId="45" borderId="19" xfId="0" applyNumberFormat="1" applyFont="1" applyFill="1" applyBorder="1" applyAlignment="1">
      <alignment horizontal="left" vertical="top" wrapText="1"/>
    </xf>
    <xf numFmtId="4" fontId="3" fillId="45" borderId="50" xfId="0" applyNumberFormat="1" applyFont="1" applyFill="1" applyBorder="1" applyAlignment="1">
      <alignment horizontal="left" vertical="top" wrapText="1"/>
    </xf>
    <xf numFmtId="10" fontId="3" fillId="45" borderId="50" xfId="0" applyNumberFormat="1" applyFont="1" applyFill="1" applyBorder="1" applyAlignment="1">
      <alignment horizontal="right" vertical="top" wrapText="1"/>
    </xf>
    <xf numFmtId="0" fontId="57" fillId="45" borderId="15" xfId="0" applyFont="1" applyFill="1" applyBorder="1" applyAlignment="1">
      <alignment horizontal="center" vertical="top" wrapText="1"/>
    </xf>
    <xf numFmtId="4" fontId="65" fillId="45" borderId="19" xfId="0" applyNumberFormat="1" applyFont="1" applyFill="1" applyBorder="1" applyAlignment="1">
      <alignment horizontal="right" vertical="center" wrapText="1"/>
    </xf>
    <xf numFmtId="10" fontId="65" fillId="45" borderId="50" xfId="0" applyNumberFormat="1" applyFont="1" applyFill="1" applyBorder="1" applyAlignment="1">
      <alignment horizontal="right" vertical="center" wrapText="1"/>
    </xf>
    <xf numFmtId="0" fontId="59" fillId="37" borderId="15" xfId="0" applyFont="1" applyFill="1" applyBorder="1" applyAlignment="1">
      <alignment horizontal="center" vertical="center" wrapText="1"/>
    </xf>
    <xf numFmtId="4" fontId="65" fillId="0" borderId="19" xfId="0" applyNumberFormat="1" applyFont="1" applyFill="1" applyBorder="1" applyAlignment="1">
      <alignment horizontal="right" vertical="center" wrapText="1"/>
    </xf>
    <xf numFmtId="4" fontId="59" fillId="37" borderId="15" xfId="0" applyNumberFormat="1" applyFont="1" applyFill="1" applyBorder="1" applyAlignment="1">
      <alignment horizontal="center" vertical="center" wrapText="1"/>
    </xf>
    <xf numFmtId="4" fontId="59" fillId="37" borderId="50" xfId="0" applyNumberFormat="1" applyFont="1" applyFill="1" applyBorder="1" applyAlignment="1">
      <alignment horizontal="center" vertical="center" wrapText="1"/>
    </xf>
    <xf numFmtId="4" fontId="65" fillId="43" borderId="27" xfId="0" applyNumberFormat="1" applyFont="1" applyFill="1" applyBorder="1" applyAlignment="1">
      <alignment vertical="center" wrapText="1"/>
    </xf>
    <xf numFmtId="0" fontId="3" fillId="0" borderId="30" xfId="0" applyFont="1" applyBorder="1" applyAlignment="1">
      <alignment horizontal="left" vertical="top" wrapText="1"/>
    </xf>
    <xf numFmtId="166" fontId="3" fillId="0" borderId="30" xfId="0" applyNumberFormat="1" applyFont="1" applyBorder="1" applyAlignment="1">
      <alignment horizontal="right" vertical="top" wrapText="1"/>
    </xf>
    <xf numFmtId="167" fontId="3" fillId="0" borderId="30" xfId="0" applyNumberFormat="1" applyFont="1" applyBorder="1" applyAlignment="1">
      <alignment horizontal="left" vertical="top" wrapText="1"/>
    </xf>
    <xf numFmtId="4" fontId="61" fillId="0" borderId="33" xfId="0" applyNumberFormat="1" applyFont="1" applyBorder="1" applyAlignment="1">
      <alignment horizontal="right" vertical="top" wrapText="1"/>
    </xf>
    <xf numFmtId="4" fontId="3" fillId="0" borderId="30" xfId="0" applyNumberFormat="1" applyFont="1" applyFill="1" applyBorder="1" applyAlignment="1">
      <alignment horizontal="right" vertical="top" wrapText="1"/>
    </xf>
    <xf numFmtId="4" fontId="3" fillId="0" borderId="33" xfId="0" applyNumberFormat="1" applyFont="1" applyFill="1" applyBorder="1" applyAlignment="1">
      <alignment horizontal="right" vertical="top" wrapText="1"/>
    </xf>
    <xf numFmtId="4" fontId="3" fillId="0" borderId="15" xfId="0" applyNumberFormat="1" applyFont="1" applyFill="1" applyBorder="1" applyAlignment="1">
      <alignment horizontal="right" vertical="top" wrapText="1"/>
    </xf>
    <xf numFmtId="0" fontId="3" fillId="35" borderId="34" xfId="0" applyFont="1" applyFill="1" applyBorder="1" applyAlignment="1">
      <alignment horizontal="left" vertical="top" wrapText="1"/>
    </xf>
    <xf numFmtId="4" fontId="3" fillId="35" borderId="50" xfId="0" applyNumberFormat="1" applyFont="1" applyFill="1" applyBorder="1" applyAlignment="1">
      <alignment horizontal="right" vertical="top" wrapText="1"/>
    </xf>
    <xf numFmtId="4" fontId="3" fillId="0" borderId="28" xfId="0" applyNumberFormat="1" applyFont="1" applyBorder="1" applyAlignment="1">
      <alignment vertical="top" wrapText="1"/>
    </xf>
    <xf numFmtId="4" fontId="3" fillId="0" borderId="16" xfId="0" applyNumberFormat="1" applyFont="1" applyBorder="1" applyAlignment="1">
      <alignment vertical="top" wrapText="1"/>
    </xf>
    <xf numFmtId="4" fontId="3" fillId="42" borderId="16" xfId="0" applyNumberFormat="1" applyFont="1" applyFill="1" applyBorder="1" applyAlignment="1">
      <alignment vertical="top" wrapText="1"/>
    </xf>
    <xf numFmtId="4" fontId="3" fillId="42" borderId="50" xfId="0" applyNumberFormat="1" applyFont="1" applyFill="1" applyBorder="1" applyAlignment="1">
      <alignment vertical="top" wrapText="1"/>
    </xf>
    <xf numFmtId="10" fontId="3" fillId="35" borderId="50" xfId="0" applyNumberFormat="1" applyFont="1" applyFill="1" applyBorder="1" applyAlignment="1">
      <alignment horizontal="right" vertical="top" wrapText="1"/>
    </xf>
    <xf numFmtId="4" fontId="65" fillId="35" borderId="50" xfId="0" applyNumberFormat="1" applyFont="1" applyFill="1" applyBorder="1" applyAlignment="1">
      <alignment horizontal="right" vertical="center" wrapText="1"/>
    </xf>
    <xf numFmtId="4" fontId="59" fillId="38" borderId="19" xfId="0" applyNumberFormat="1" applyFont="1" applyFill="1" applyBorder="1" applyAlignment="1">
      <alignment horizontal="center" vertical="center" wrapText="1"/>
    </xf>
    <xf numFmtId="4" fontId="59" fillId="38" borderId="50" xfId="0" applyNumberFormat="1" applyFont="1" applyFill="1" applyBorder="1" applyAlignment="1">
      <alignment horizontal="center" vertical="center" wrapText="1"/>
    </xf>
    <xf numFmtId="4" fontId="3" fillId="42" borderId="22" xfId="0" applyNumberFormat="1" applyFont="1" applyFill="1" applyBorder="1" applyAlignment="1">
      <alignment horizontal="right" vertical="top" wrapText="1"/>
    </xf>
    <xf numFmtId="166" fontId="3" fillId="42" borderId="23" xfId="0" applyNumberFormat="1" applyFont="1" applyFill="1" applyBorder="1" applyAlignment="1">
      <alignment horizontal="right" vertical="top" wrapText="1"/>
    </xf>
    <xf numFmtId="0" fontId="3" fillId="40" borderId="15" xfId="0" applyFont="1" applyFill="1" applyBorder="1" applyAlignment="1">
      <alignment horizontal="left" vertical="top" wrapText="1"/>
    </xf>
    <xf numFmtId="166" fontId="3" fillId="42" borderId="15" xfId="0" applyNumberFormat="1" applyFont="1" applyFill="1" applyBorder="1" applyAlignment="1">
      <alignment horizontal="right" vertical="top" wrapText="1"/>
    </xf>
    <xf numFmtId="4" fontId="61" fillId="42" borderId="15" xfId="0" applyNumberFormat="1" applyFont="1" applyFill="1" applyBorder="1" applyAlignment="1">
      <alignment horizontal="right" vertical="top" wrapText="1"/>
    </xf>
    <xf numFmtId="0" fontId="59" fillId="38" borderId="19" xfId="0" applyFont="1" applyFill="1" applyBorder="1" applyAlignment="1">
      <alignment horizontal="center" vertical="center" wrapText="1"/>
    </xf>
    <xf numFmtId="10" fontId="59" fillId="38" borderId="50" xfId="0" applyNumberFormat="1" applyFont="1" applyFill="1" applyBorder="1" applyAlignment="1">
      <alignment horizontal="center" vertical="center" wrapText="1"/>
    </xf>
    <xf numFmtId="0" fontId="59" fillId="41" borderId="15" xfId="0" applyFont="1" applyFill="1" applyBorder="1" applyAlignment="1">
      <alignment horizontal="center" vertical="center" wrapText="1"/>
    </xf>
    <xf numFmtId="167" fontId="3" fillId="0" borderId="25" xfId="0" applyNumberFormat="1" applyFont="1" applyBorder="1" applyAlignment="1">
      <alignment horizontal="left" vertical="top" wrapText="1"/>
    </xf>
    <xf numFmtId="0" fontId="59" fillId="41" borderId="50" xfId="0" applyFont="1" applyFill="1" applyBorder="1" applyAlignment="1">
      <alignment horizontal="center" vertical="center" wrapText="1"/>
    </xf>
    <xf numFmtId="4" fontId="59" fillId="41" borderId="15" xfId="0" applyNumberFormat="1" applyFont="1" applyFill="1" applyBorder="1" applyAlignment="1">
      <alignment horizontal="center" vertical="center" wrapText="1"/>
    </xf>
    <xf numFmtId="4" fontId="59" fillId="41" borderId="50" xfId="0" applyNumberFormat="1" applyFont="1" applyFill="1" applyBorder="1" applyAlignment="1">
      <alignment horizontal="center" vertical="center" wrapText="1"/>
    </xf>
    <xf numFmtId="0" fontId="60" fillId="41" borderId="15" xfId="0" applyFont="1" applyFill="1" applyBorder="1" applyAlignment="1">
      <alignment horizontal="left" vertical="center"/>
    </xf>
    <xf numFmtId="4" fontId="65" fillId="41" borderId="19" xfId="0" applyNumberFormat="1" applyFont="1" applyFill="1" applyBorder="1" applyAlignment="1">
      <alignment horizontal="right" vertical="center" wrapText="1"/>
    </xf>
    <xf numFmtId="0" fontId="59" fillId="45" borderId="15" xfId="0" applyFont="1" applyFill="1" applyBorder="1" applyAlignment="1">
      <alignment horizontal="center" vertical="center" wrapText="1"/>
    </xf>
    <xf numFmtId="4" fontId="61" fillId="0" borderId="28" xfId="0" applyNumberFormat="1" applyFont="1" applyBorder="1" applyAlignment="1">
      <alignment horizontal="right" vertical="top" wrapText="1"/>
    </xf>
    <xf numFmtId="4" fontId="3" fillId="42" borderId="28" xfId="0" applyNumberFormat="1" applyFont="1" applyFill="1" applyBorder="1" applyAlignment="1">
      <alignment horizontal="right" vertical="top" wrapText="1"/>
    </xf>
    <xf numFmtId="4" fontId="3" fillId="42" borderId="23" xfId="0" applyNumberFormat="1" applyFont="1" applyFill="1" applyBorder="1" applyAlignment="1">
      <alignment horizontal="right" vertical="top" wrapText="1"/>
    </xf>
    <xf numFmtId="4" fontId="61" fillId="0" borderId="19" xfId="0" applyNumberFormat="1" applyFont="1" applyBorder="1" applyAlignment="1">
      <alignment horizontal="right" vertical="top" wrapText="1"/>
    </xf>
    <xf numFmtId="167" fontId="3" fillId="0" borderId="16" xfId="0" applyNumberFormat="1" applyFont="1" applyBorder="1" applyAlignment="1">
      <alignment horizontal="left" vertical="top" wrapText="1"/>
    </xf>
    <xf numFmtId="4" fontId="61" fillId="0" borderId="38" xfId="0" applyNumberFormat="1" applyFont="1" applyBorder="1" applyAlignment="1">
      <alignment horizontal="right" vertical="top" wrapText="1"/>
    </xf>
    <xf numFmtId="0" fontId="3" fillId="0" borderId="16" xfId="0" applyFont="1" applyFill="1" applyBorder="1" applyAlignment="1">
      <alignment horizontal="left" vertical="top" wrapText="1"/>
    </xf>
    <xf numFmtId="166" fontId="3" fillId="42" borderId="16" xfId="0" applyNumberFormat="1" applyFont="1" applyFill="1" applyBorder="1" applyAlignment="1">
      <alignment horizontal="right" vertical="top" wrapText="1"/>
    </xf>
    <xf numFmtId="4" fontId="3" fillId="42" borderId="52" xfId="0" applyNumberFormat="1" applyFont="1" applyFill="1" applyBorder="1" applyAlignment="1">
      <alignment horizontal="right" vertical="top" wrapText="1"/>
    </xf>
    <xf numFmtId="166" fontId="3" fillId="0" borderId="15" xfId="0" applyNumberFormat="1" applyFont="1" applyFill="1" applyBorder="1" applyAlignment="1">
      <alignment horizontal="right" vertical="top" wrapText="1"/>
    </xf>
    <xf numFmtId="167" fontId="3" fillId="0" borderId="15"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 fontId="59" fillId="45" borderId="19" xfId="0" applyNumberFormat="1" applyFont="1" applyFill="1" applyBorder="1" applyAlignment="1">
      <alignment horizontal="center" vertical="center" wrapText="1"/>
    </xf>
    <xf numFmtId="4" fontId="59" fillId="45" borderId="50" xfId="0" applyNumberFormat="1" applyFont="1" applyFill="1" applyBorder="1" applyAlignment="1">
      <alignment horizontal="center" vertical="center" wrapText="1"/>
    </xf>
    <xf numFmtId="10" fontId="59" fillId="0" borderId="50" xfId="0" applyNumberFormat="1" applyFont="1" applyFill="1" applyBorder="1" applyAlignment="1">
      <alignment horizontal="center" vertical="top" wrapText="1"/>
    </xf>
    <xf numFmtId="4" fontId="59" fillId="45" borderId="15" xfId="0" applyNumberFormat="1" applyFont="1" applyFill="1" applyBorder="1" applyAlignment="1">
      <alignment horizontal="center" vertical="center" wrapText="1"/>
    </xf>
    <xf numFmtId="10" fontId="59" fillId="45" borderId="50" xfId="0" applyNumberFormat="1" applyFont="1" applyFill="1" applyBorder="1" applyAlignment="1">
      <alignment horizontal="center" vertical="center" wrapText="1"/>
    </xf>
    <xf numFmtId="4" fontId="61" fillId="42" borderId="27" xfId="0" applyNumberFormat="1" applyFont="1" applyFill="1" applyBorder="1" applyAlignment="1">
      <alignment horizontal="right" vertical="top" wrapText="1"/>
    </xf>
    <xf numFmtId="167" fontId="3" fillId="42" borderId="25" xfId="0" applyNumberFormat="1" applyFont="1" applyFill="1" applyBorder="1" applyAlignment="1">
      <alignment horizontal="left" vertical="top" wrapText="1"/>
    </xf>
    <xf numFmtId="4" fontId="60" fillId="45" borderId="19" xfId="0" applyNumberFormat="1" applyFont="1" applyFill="1" applyBorder="1" applyAlignment="1">
      <alignment horizontal="right" vertical="center" wrapText="1"/>
    </xf>
    <xf numFmtId="4" fontId="3" fillId="0" borderId="28" xfId="0" applyNumberFormat="1" applyFont="1" applyBorder="1" applyAlignment="1">
      <alignment horizontal="right" vertical="top" wrapText="1"/>
    </xf>
    <xf numFmtId="4" fontId="59" fillId="48" borderId="19" xfId="0" applyNumberFormat="1" applyFont="1" applyFill="1" applyBorder="1" applyAlignment="1">
      <alignment vertical="center"/>
    </xf>
    <xf numFmtId="4" fontId="59" fillId="48" borderId="50" xfId="0" applyNumberFormat="1" applyFont="1" applyFill="1" applyBorder="1" applyAlignment="1">
      <alignment vertical="center"/>
    </xf>
    <xf numFmtId="0" fontId="59" fillId="0" borderId="0" xfId="0" applyFont="1" applyFill="1" applyBorder="1" applyAlignment="1">
      <alignment vertical="center"/>
    </xf>
    <xf numFmtId="4" fontId="61" fillId="42" borderId="34" xfId="0" applyNumberFormat="1" applyFont="1" applyFill="1" applyBorder="1" applyAlignment="1">
      <alignment horizontal="right" vertical="top" wrapText="1"/>
    </xf>
    <xf numFmtId="4" fontId="60" fillId="48" borderId="19" xfId="0" applyNumberFormat="1" applyFont="1" applyFill="1" applyBorder="1" applyAlignment="1">
      <alignment vertical="center"/>
    </xf>
    <xf numFmtId="0" fontId="59" fillId="47" borderId="15" xfId="0" applyFont="1" applyFill="1" applyBorder="1" applyAlignment="1">
      <alignment horizontal="center" vertical="center" wrapText="1"/>
    </xf>
    <xf numFmtId="4" fontId="3" fillId="0" borderId="28" xfId="0" applyNumberFormat="1" applyFont="1" applyFill="1" applyBorder="1" applyAlignment="1">
      <alignment horizontal="right" vertical="top" wrapText="1"/>
    </xf>
    <xf numFmtId="4" fontId="59" fillId="47" borderId="19" xfId="0" applyNumberFormat="1" applyFont="1" applyFill="1" applyBorder="1" applyAlignment="1">
      <alignment horizontal="right" vertical="center" wrapText="1"/>
    </xf>
    <xf numFmtId="4" fontId="59" fillId="47" borderId="50" xfId="0" applyNumberFormat="1" applyFont="1" applyFill="1" applyBorder="1" applyAlignment="1">
      <alignment horizontal="right" vertical="center" wrapText="1"/>
    </xf>
    <xf numFmtId="4" fontId="60" fillId="47" borderId="15" xfId="0" applyNumberFormat="1" applyFont="1" applyFill="1" applyBorder="1" applyAlignment="1">
      <alignment horizontal="center" vertical="center" wrapText="1"/>
    </xf>
    <xf numFmtId="4" fontId="60" fillId="47" borderId="19" xfId="0" applyNumberFormat="1" applyFont="1" applyFill="1" applyBorder="1" applyAlignment="1">
      <alignment horizontal="right" vertical="center" wrapText="1"/>
    </xf>
    <xf numFmtId="0" fontId="59" fillId="39" borderId="15" xfId="0" applyFont="1" applyFill="1" applyBorder="1" applyAlignment="1">
      <alignment horizontal="center" vertical="center" wrapText="1"/>
    </xf>
    <xf numFmtId="4" fontId="60" fillId="39" borderId="15" xfId="0" applyNumberFormat="1" applyFont="1" applyFill="1" applyBorder="1" applyAlignment="1">
      <alignment horizontal="right" vertical="center" wrapText="1"/>
    </xf>
    <xf numFmtId="167" fontId="3" fillId="42" borderId="16" xfId="0" applyNumberFormat="1" applyFont="1" applyFill="1" applyBorder="1" applyAlignment="1">
      <alignment horizontal="left" vertical="top" wrapText="1"/>
    </xf>
    <xf numFmtId="4" fontId="61" fillId="42" borderId="16" xfId="0" applyNumberFormat="1" applyFont="1" applyFill="1" applyBorder="1" applyAlignment="1">
      <alignment horizontal="right" vertical="top" wrapText="1"/>
    </xf>
    <xf numFmtId="4" fontId="60" fillId="39" borderId="50" xfId="0" applyNumberFormat="1" applyFont="1" applyFill="1" applyBorder="1" applyAlignment="1">
      <alignment horizontal="right" vertical="center" wrapText="1"/>
    </xf>
    <xf numFmtId="0" fontId="59" fillId="39" borderId="16" xfId="0" applyFont="1" applyFill="1" applyBorder="1" applyAlignment="1">
      <alignment horizontal="center" vertical="center" wrapText="1"/>
    </xf>
    <xf numFmtId="0" fontId="60" fillId="39" borderId="16" xfId="0" applyFont="1" applyFill="1" applyBorder="1" applyAlignment="1">
      <alignment horizontal="left" vertical="center"/>
    </xf>
    <xf numFmtId="4" fontId="60" fillId="39" borderId="16" xfId="0" applyNumberFormat="1" applyFont="1" applyFill="1" applyBorder="1" applyAlignment="1">
      <alignment horizontal="right" vertical="center" wrapText="1"/>
    </xf>
    <xf numFmtId="4" fontId="58" fillId="42" borderId="15" xfId="0" applyNumberFormat="1" applyFont="1" applyFill="1" applyBorder="1" applyAlignment="1">
      <alignment horizontal="right" vertical="top" wrapText="1"/>
    </xf>
    <xf numFmtId="0" fontId="60" fillId="35" borderId="32" xfId="0" applyFont="1" applyFill="1" applyBorder="1" applyAlignment="1">
      <alignment vertical="center"/>
    </xf>
    <xf numFmtId="0" fontId="59" fillId="35" borderId="32" xfId="0" applyFont="1" applyFill="1" applyBorder="1" applyAlignment="1">
      <alignment vertical="center"/>
    </xf>
    <xf numFmtId="0" fontId="57" fillId="35" borderId="35" xfId="0" applyFont="1" applyFill="1" applyBorder="1" applyAlignment="1">
      <alignment horizontal="center" vertical="top" wrapText="1"/>
    </xf>
    <xf numFmtId="4" fontId="65" fillId="35" borderId="32" xfId="0" applyNumberFormat="1" applyFont="1" applyFill="1" applyBorder="1" applyAlignment="1">
      <alignment horizontal="right" vertical="center" wrapText="1"/>
    </xf>
    <xf numFmtId="0" fontId="3" fillId="35" borderId="57" xfId="0" applyFont="1" applyFill="1" applyBorder="1" applyAlignment="1">
      <alignment horizontal="left" vertical="top" wrapText="1"/>
    </xf>
    <xf numFmtId="0" fontId="3" fillId="35" borderId="57" xfId="0" applyFont="1" applyFill="1" applyBorder="1" applyAlignment="1">
      <alignment horizontal="center" vertical="top" wrapText="1"/>
    </xf>
    <xf numFmtId="4" fontId="3" fillId="35" borderId="57" xfId="0" applyNumberFormat="1" applyFont="1" applyFill="1" applyBorder="1" applyAlignment="1">
      <alignment horizontal="right" vertical="top" wrapText="1"/>
    </xf>
    <xf numFmtId="0" fontId="48" fillId="38" borderId="57" xfId="0" applyFont="1" applyFill="1" applyBorder="1" applyAlignment="1">
      <alignment horizontal="center" vertical="center" wrapText="1"/>
    </xf>
    <xf numFmtId="0" fontId="60" fillId="38" borderId="57" xfId="0" applyFont="1" applyFill="1" applyBorder="1" applyAlignment="1">
      <alignment horizontal="center" vertical="center" wrapText="1"/>
    </xf>
    <xf numFmtId="10" fontId="59" fillId="0" borderId="57" xfId="0" applyNumberFormat="1" applyFont="1" applyBorder="1"/>
    <xf numFmtId="0" fontId="48" fillId="0" borderId="57" xfId="0" applyFont="1" applyFill="1" applyBorder="1" applyAlignment="1">
      <alignment horizontal="center" vertical="center" wrapText="1"/>
    </xf>
    <xf numFmtId="4" fontId="60" fillId="0" borderId="50" xfId="0" applyNumberFormat="1" applyFont="1" applyFill="1" applyBorder="1" applyAlignment="1">
      <alignment horizontal="center" vertical="center" wrapText="1"/>
    </xf>
    <xf numFmtId="0" fontId="59" fillId="0" borderId="57" xfId="0" applyFont="1" applyFill="1" applyBorder="1" applyAlignment="1">
      <alignment horizontal="center" vertical="center" wrapText="1"/>
    </xf>
    <xf numFmtId="4" fontId="59" fillId="0" borderId="50" xfId="0" applyNumberFormat="1" applyFont="1" applyFill="1" applyBorder="1" applyAlignment="1">
      <alignment horizontal="center" vertical="center" wrapText="1"/>
    </xf>
    <xf numFmtId="0" fontId="59" fillId="0" borderId="57" xfId="0" applyFont="1" applyFill="1" applyBorder="1" applyAlignment="1">
      <alignment horizontal="center" vertical="top" wrapText="1"/>
    </xf>
    <xf numFmtId="0" fontId="3" fillId="0" borderId="23" xfId="0" applyFont="1" applyBorder="1" applyAlignment="1">
      <alignment horizontal="center" vertical="top" wrapText="1"/>
    </xf>
    <xf numFmtId="0" fontId="3" fillId="35" borderId="23" xfId="0" applyFont="1" applyFill="1" applyBorder="1" applyAlignment="1">
      <alignment horizontal="center" vertical="top" wrapText="1"/>
    </xf>
    <xf numFmtId="0" fontId="3" fillId="0" borderId="15" xfId="0" applyFont="1" applyBorder="1" applyAlignment="1">
      <alignment horizontal="center" vertical="top" wrapText="1"/>
    </xf>
    <xf numFmtId="4" fontId="59" fillId="0" borderId="50" xfId="0" applyNumberFormat="1" applyFont="1" applyFill="1" applyBorder="1" applyAlignment="1">
      <alignment horizontal="center" vertical="top" wrapText="1"/>
    </xf>
    <xf numFmtId="0" fontId="59" fillId="0" borderId="57" xfId="0" applyFont="1" applyFill="1" applyBorder="1" applyAlignment="1">
      <alignment horizontal="right" vertical="top" wrapText="1"/>
    </xf>
    <xf numFmtId="3" fontId="59" fillId="35" borderId="15" xfId="0" applyNumberFormat="1" applyFont="1" applyFill="1" applyBorder="1" applyAlignment="1">
      <alignment vertical="top"/>
    </xf>
    <xf numFmtId="0" fontId="45" fillId="45" borderId="57" xfId="0" applyFont="1" applyFill="1" applyBorder="1" applyAlignment="1">
      <alignment horizontal="left" vertical="top" wrapText="1"/>
    </xf>
    <xf numFmtId="0" fontId="3" fillId="45" borderId="57" xfId="0" applyFont="1" applyFill="1" applyBorder="1" applyAlignment="1">
      <alignment horizontal="left" vertical="top" wrapText="1"/>
    </xf>
    <xf numFmtId="10" fontId="3" fillId="0" borderId="50" xfId="0" applyNumberFormat="1" applyFont="1" applyFill="1" applyBorder="1" applyAlignment="1">
      <alignment horizontal="right" vertical="top" wrapText="1"/>
    </xf>
    <xf numFmtId="0" fontId="3" fillId="0" borderId="57" xfId="0" applyFont="1" applyFill="1" applyBorder="1" applyAlignment="1">
      <alignment horizontal="right" vertical="top" wrapText="1"/>
    </xf>
    <xf numFmtId="0" fontId="3" fillId="42" borderId="23" xfId="0" applyFont="1" applyFill="1" applyBorder="1" applyAlignment="1">
      <alignment horizontal="center" vertical="top" wrapText="1"/>
    </xf>
    <xf numFmtId="0" fontId="3" fillId="45" borderId="15" xfId="0" applyFont="1" applyFill="1" applyBorder="1" applyAlignment="1">
      <alignment horizontal="center" vertical="top" wrapText="1"/>
    </xf>
    <xf numFmtId="0" fontId="3" fillId="45" borderId="57" xfId="0" applyFont="1" applyFill="1" applyBorder="1" applyAlignment="1">
      <alignment horizontal="center" vertical="top" wrapText="1"/>
    </xf>
    <xf numFmtId="0" fontId="3" fillId="0" borderId="30" xfId="0" applyFont="1" applyBorder="1" applyAlignment="1">
      <alignment horizontal="center" vertical="top" wrapText="1"/>
    </xf>
    <xf numFmtId="0" fontId="3" fillId="35" borderId="15" xfId="0" applyFont="1" applyFill="1" applyBorder="1" applyAlignment="1">
      <alignment horizontal="center" vertical="top" wrapText="1"/>
    </xf>
    <xf numFmtId="0" fontId="3" fillId="35" borderId="35" xfId="0" applyFont="1" applyFill="1" applyBorder="1" applyAlignment="1">
      <alignment horizontal="center" vertical="top" wrapText="1"/>
    </xf>
    <xf numFmtId="0" fontId="3" fillId="42" borderId="15" xfId="0" applyFont="1" applyFill="1" applyBorder="1" applyAlignment="1">
      <alignment horizontal="center" vertical="top" wrapText="1"/>
    </xf>
    <xf numFmtId="0" fontId="3" fillId="0" borderId="16" xfId="0" applyFont="1" applyBorder="1" applyAlignment="1">
      <alignment horizontal="center" vertical="top" wrapText="1"/>
    </xf>
    <xf numFmtId="0" fontId="3" fillId="0" borderId="15" xfId="0" applyFont="1" applyFill="1" applyBorder="1" applyAlignment="1">
      <alignment horizontal="center" vertical="top" wrapText="1"/>
    </xf>
    <xf numFmtId="0" fontId="3" fillId="42" borderId="16" xfId="0" applyFont="1" applyFill="1" applyBorder="1" applyAlignment="1">
      <alignment horizontal="center" vertical="top" wrapText="1"/>
    </xf>
    <xf numFmtId="0" fontId="59" fillId="0" borderId="15" xfId="0" applyFont="1" applyBorder="1" applyAlignment="1">
      <alignment horizontal="center" vertical="top"/>
    </xf>
    <xf numFmtId="0" fontId="59" fillId="37" borderId="15" xfId="0" applyFont="1" applyFill="1" applyBorder="1" applyAlignment="1">
      <alignment horizontal="center" vertical="top" wrapText="1"/>
    </xf>
    <xf numFmtId="0" fontId="60" fillId="37" borderId="15" xfId="0" applyFont="1" applyFill="1" applyBorder="1" applyAlignment="1">
      <alignment horizontal="center" vertical="top" wrapText="1"/>
    </xf>
    <xf numFmtId="0" fontId="59" fillId="38" borderId="15" xfId="0" applyFont="1" applyFill="1" applyBorder="1" applyAlignment="1">
      <alignment horizontal="center" vertical="top" wrapText="1"/>
    </xf>
    <xf numFmtId="0" fontId="60" fillId="38" borderId="15" xfId="0" applyFont="1" applyFill="1" applyBorder="1" applyAlignment="1">
      <alignment horizontal="center" vertical="top" wrapText="1"/>
    </xf>
    <xf numFmtId="0" fontId="59" fillId="41" borderId="15" xfId="0" applyFont="1" applyFill="1" applyBorder="1" applyAlignment="1">
      <alignment horizontal="center" vertical="top" wrapText="1"/>
    </xf>
    <xf numFmtId="0" fontId="60" fillId="41" borderId="15" xfId="0" applyFont="1" applyFill="1" applyBorder="1" applyAlignment="1">
      <alignment horizontal="center" vertical="top" wrapText="1"/>
    </xf>
    <xf numFmtId="0" fontId="59" fillId="45" borderId="15" xfId="0" applyFont="1" applyFill="1" applyBorder="1" applyAlignment="1">
      <alignment horizontal="center" vertical="top" wrapText="1"/>
    </xf>
    <xf numFmtId="0" fontId="60" fillId="45" borderId="15" xfId="0" applyFont="1" applyFill="1" applyBorder="1" applyAlignment="1">
      <alignment horizontal="center" vertical="top" wrapText="1"/>
    </xf>
    <xf numFmtId="0" fontId="59" fillId="48" borderId="15" xfId="0" applyFont="1" applyFill="1" applyBorder="1" applyAlignment="1">
      <alignment horizontal="center" vertical="top"/>
    </xf>
    <xf numFmtId="0" fontId="60" fillId="48" borderId="15" xfId="0" applyFont="1" applyFill="1" applyBorder="1" applyAlignment="1">
      <alignment horizontal="center" vertical="top"/>
    </xf>
    <xf numFmtId="0" fontId="59" fillId="47" borderId="15" xfId="0" applyFont="1" applyFill="1" applyBorder="1" applyAlignment="1">
      <alignment horizontal="center" vertical="top" wrapText="1"/>
    </xf>
    <xf numFmtId="0" fontId="60" fillId="47" borderId="15" xfId="0" applyFont="1" applyFill="1" applyBorder="1" applyAlignment="1">
      <alignment horizontal="center" vertical="top" wrapText="1"/>
    </xf>
    <xf numFmtId="0" fontId="59" fillId="39" borderId="15" xfId="0" applyFont="1" applyFill="1" applyBorder="1" applyAlignment="1">
      <alignment horizontal="center" vertical="top" wrapText="1"/>
    </xf>
    <xf numFmtId="4" fontId="58" fillId="42" borderId="27" xfId="0" applyNumberFormat="1" applyFont="1" applyFill="1" applyBorder="1" applyAlignment="1">
      <alignment horizontal="right" vertical="top" wrapText="1"/>
    </xf>
    <xf numFmtId="166" fontId="61" fillId="42" borderId="22" xfId="0" applyNumberFormat="1" applyFont="1" applyFill="1" applyBorder="1" applyAlignment="1">
      <alignment horizontal="right" vertical="top" wrapText="1"/>
    </xf>
    <xf numFmtId="4" fontId="58" fillId="42" borderId="28" xfId="0" applyNumberFormat="1" applyFont="1" applyFill="1" applyBorder="1" applyAlignment="1">
      <alignment vertical="top" wrapText="1"/>
    </xf>
    <xf numFmtId="0" fontId="59" fillId="38" borderId="57" xfId="0" applyFont="1" applyFill="1" applyBorder="1" applyAlignment="1">
      <alignment horizontal="center" vertical="center" wrapText="1"/>
    </xf>
    <xf numFmtId="0" fontId="59" fillId="38" borderId="57" xfId="0" applyFont="1" applyFill="1" applyBorder="1" applyAlignment="1">
      <alignment horizontal="center" vertical="top" wrapText="1"/>
    </xf>
    <xf numFmtId="10" fontId="59" fillId="0" borderId="50" xfId="0" applyNumberFormat="1" applyFont="1" applyFill="1" applyBorder="1" applyAlignment="1">
      <alignment horizontal="center" vertical="center" wrapText="1"/>
    </xf>
    <xf numFmtId="4" fontId="59" fillId="0" borderId="50" xfId="0" applyNumberFormat="1" applyFont="1" applyFill="1" applyBorder="1" applyAlignment="1">
      <alignment horizontal="right" vertical="top" wrapText="1"/>
    </xf>
    <xf numFmtId="0" fontId="48" fillId="45" borderId="57" xfId="0" applyFont="1" applyFill="1" applyBorder="1" applyAlignment="1">
      <alignment horizontal="center" vertical="center" wrapText="1"/>
    </xf>
    <xf numFmtId="0" fontId="59" fillId="45" borderId="57" xfId="0" applyFont="1" applyFill="1" applyBorder="1" applyAlignment="1">
      <alignment horizontal="center" vertical="center" wrapText="1"/>
    </xf>
    <xf numFmtId="0" fontId="59" fillId="45" borderId="57" xfId="0" applyFont="1" applyFill="1" applyBorder="1" applyAlignment="1">
      <alignment horizontal="center" vertical="top" wrapText="1"/>
    </xf>
    <xf numFmtId="0" fontId="59" fillId="0" borderId="57" xfId="0" applyFont="1" applyBorder="1" applyAlignment="1">
      <alignment horizontal="center" vertical="top"/>
    </xf>
    <xf numFmtId="0" fontId="3" fillId="42" borderId="57" xfId="0" applyFont="1" applyFill="1" applyBorder="1" applyAlignment="1">
      <alignment horizontal="left" vertical="top" wrapText="1"/>
    </xf>
    <xf numFmtId="166" fontId="3" fillId="42" borderId="57" xfId="0" applyNumberFormat="1" applyFont="1" applyFill="1" applyBorder="1" applyAlignment="1">
      <alignment horizontal="right" vertical="top" wrapText="1"/>
    </xf>
    <xf numFmtId="167" fontId="3" fillId="0" borderId="57" xfId="0" applyNumberFormat="1" applyFont="1" applyBorder="1" applyAlignment="1">
      <alignment horizontal="left" vertical="top" wrapText="1"/>
    </xf>
    <xf numFmtId="0" fontId="57" fillId="35" borderId="25" xfId="0" applyFont="1" applyFill="1" applyBorder="1" applyAlignment="1">
      <alignment horizontal="left" vertical="top" wrapText="1"/>
    </xf>
    <xf numFmtId="0" fontId="57" fillId="35" borderId="36" xfId="0" applyFont="1" applyFill="1" applyBorder="1" applyAlignment="1">
      <alignment horizontal="left" vertical="top" wrapText="1"/>
    </xf>
    <xf numFmtId="4" fontId="59" fillId="37" borderId="15" xfId="0" applyNumberFormat="1" applyFont="1" applyFill="1" applyBorder="1" applyAlignment="1">
      <alignment horizontal="right" vertical="center" wrapText="1"/>
    </xf>
    <xf numFmtId="4" fontId="3" fillId="35" borderId="26" xfId="0" applyNumberFormat="1" applyFont="1" applyFill="1" applyBorder="1" applyAlignment="1">
      <alignment horizontal="right" vertical="top" wrapText="1"/>
    </xf>
    <xf numFmtId="4" fontId="3" fillId="35" borderId="35" xfId="0" applyNumberFormat="1" applyFont="1" applyFill="1" applyBorder="1" applyAlignment="1">
      <alignment horizontal="right" vertical="top" wrapText="1"/>
    </xf>
    <xf numFmtId="4" fontId="60" fillId="38" borderId="19" xfId="0" applyNumberFormat="1" applyFont="1" applyFill="1" applyBorder="1" applyAlignment="1">
      <alignment horizontal="right" vertical="center" wrapText="1"/>
    </xf>
    <xf numFmtId="4" fontId="60" fillId="38" borderId="50" xfId="0" applyNumberFormat="1" applyFont="1" applyFill="1" applyBorder="1" applyAlignment="1">
      <alignment horizontal="right" vertical="center" wrapText="1"/>
    </xf>
    <xf numFmtId="0" fontId="3" fillId="35" borderId="36" xfId="0" applyFont="1" applyFill="1" applyBorder="1" applyAlignment="1">
      <alignment horizontal="center" vertical="top" wrapText="1"/>
    </xf>
    <xf numFmtId="4" fontId="3" fillId="0" borderId="59" xfId="0" applyNumberFormat="1" applyFont="1" applyFill="1" applyBorder="1" applyAlignment="1">
      <alignment horizontal="right" vertical="top" wrapText="1"/>
    </xf>
    <xf numFmtId="4" fontId="3" fillId="0" borderId="63" xfId="0" applyNumberFormat="1" applyFont="1" applyFill="1" applyBorder="1" applyAlignment="1">
      <alignment horizontal="right" vertical="top" wrapText="1"/>
    </xf>
    <xf numFmtId="0" fontId="59" fillId="0" borderId="63" xfId="0" applyFont="1" applyFill="1" applyBorder="1" applyAlignment="1">
      <alignment horizontal="right" vertical="top" wrapText="1"/>
    </xf>
    <xf numFmtId="4" fontId="59" fillId="38" borderId="19" xfId="0" applyNumberFormat="1" applyFont="1" applyFill="1" applyBorder="1" applyAlignment="1">
      <alignment horizontal="right" vertical="center" wrapText="1"/>
    </xf>
    <xf numFmtId="4" fontId="59" fillId="38" borderId="50" xfId="0" applyNumberFormat="1" applyFont="1" applyFill="1" applyBorder="1" applyAlignment="1">
      <alignment horizontal="right" vertical="center" wrapText="1"/>
    </xf>
    <xf numFmtId="4" fontId="59" fillId="41" borderId="19" xfId="0" applyNumberFormat="1" applyFont="1" applyFill="1" applyBorder="1" applyAlignment="1">
      <alignment horizontal="right" vertical="center" wrapText="1"/>
    </xf>
    <xf numFmtId="4" fontId="59" fillId="45" borderId="19" xfId="0" applyNumberFormat="1" applyFont="1" applyFill="1" applyBorder="1" applyAlignment="1">
      <alignment horizontal="right" vertical="center" wrapText="1"/>
    </xf>
    <xf numFmtId="4" fontId="59" fillId="45" borderId="50" xfId="0" applyNumberFormat="1" applyFont="1" applyFill="1" applyBorder="1" applyAlignment="1">
      <alignment horizontal="right" vertical="center" wrapText="1"/>
    </xf>
    <xf numFmtId="0" fontId="48" fillId="48" borderId="57" xfId="0" applyFont="1" applyFill="1" applyBorder="1" applyAlignment="1">
      <alignment horizontal="center" vertical="center"/>
    </xf>
    <xf numFmtId="0" fontId="60" fillId="48" borderId="57" xfId="0" applyFont="1" applyFill="1" applyBorder="1" applyAlignment="1">
      <alignment vertical="center"/>
    </xf>
    <xf numFmtId="0" fontId="59" fillId="48" borderId="57" xfId="0" applyFont="1" applyFill="1" applyBorder="1" applyAlignment="1">
      <alignment vertical="center"/>
    </xf>
    <xf numFmtId="0" fontId="59" fillId="48" borderId="57" xfId="0" applyFont="1" applyFill="1" applyBorder="1"/>
    <xf numFmtId="0" fontId="59" fillId="48" borderId="57" xfId="0" applyFont="1" applyFill="1" applyBorder="1" applyAlignment="1">
      <alignment horizontal="center" vertical="top"/>
    </xf>
    <xf numFmtId="0" fontId="59" fillId="0" borderId="57" xfId="0" applyFont="1" applyFill="1" applyBorder="1" applyAlignment="1">
      <alignment vertical="center"/>
    </xf>
    <xf numFmtId="0" fontId="59" fillId="0" borderId="57" xfId="0" applyFont="1" applyFill="1" applyBorder="1" applyAlignment="1">
      <alignment horizontal="center" vertical="top"/>
    </xf>
    <xf numFmtId="10" fontId="59" fillId="0" borderId="57" xfId="0" applyNumberFormat="1" applyFont="1" applyFill="1" applyBorder="1"/>
    <xf numFmtId="0" fontId="60" fillId="48" borderId="49" xfId="0" applyFont="1" applyFill="1" applyBorder="1" applyAlignment="1">
      <alignment horizontal="center" vertical="center"/>
    </xf>
    <xf numFmtId="166" fontId="61" fillId="42" borderId="15" xfId="0" applyNumberFormat="1" applyFont="1" applyFill="1" applyBorder="1" applyAlignment="1">
      <alignment horizontal="right" vertical="top" wrapText="1"/>
    </xf>
    <xf numFmtId="4" fontId="58" fillId="42" borderId="34" xfId="0" applyNumberFormat="1" applyFont="1" applyFill="1" applyBorder="1" applyAlignment="1">
      <alignment horizontal="right" vertical="top" wrapText="1"/>
    </xf>
    <xf numFmtId="0" fontId="48" fillId="47" borderId="57" xfId="0" applyFont="1" applyFill="1" applyBorder="1" applyAlignment="1">
      <alignment horizontal="center" vertical="center" wrapText="1"/>
    </xf>
    <xf numFmtId="0" fontId="59" fillId="47" borderId="57" xfId="0" applyFont="1" applyFill="1" applyBorder="1" applyAlignment="1">
      <alignment horizontal="center" vertical="center" wrapText="1"/>
    </xf>
    <xf numFmtId="0" fontId="59" fillId="47" borderId="57" xfId="0" applyFont="1" applyFill="1" applyBorder="1" applyAlignment="1">
      <alignment horizontal="center" vertical="top" wrapText="1"/>
    </xf>
    <xf numFmtId="4" fontId="60" fillId="47" borderId="50" xfId="0" applyNumberFormat="1" applyFont="1" applyFill="1" applyBorder="1" applyAlignment="1">
      <alignment horizontal="center" vertical="center" wrapText="1"/>
    </xf>
    <xf numFmtId="0" fontId="59" fillId="0" borderId="50" xfId="0" applyFont="1" applyFill="1" applyBorder="1" applyAlignment="1">
      <alignment horizontal="center" vertical="center" wrapText="1"/>
    </xf>
    <xf numFmtId="0" fontId="59" fillId="39" borderId="62" xfId="0" applyFont="1" applyFill="1" applyBorder="1" applyAlignment="1">
      <alignment horizontal="center" vertical="center" wrapText="1"/>
    </xf>
    <xf numFmtId="0" fontId="59" fillId="39" borderId="62" xfId="0" applyFont="1" applyFill="1" applyBorder="1" applyAlignment="1">
      <alignment horizontal="center" vertical="top" wrapText="1"/>
    </xf>
    <xf numFmtId="4" fontId="60" fillId="39" borderId="62" xfId="0" applyNumberFormat="1" applyFont="1" applyFill="1" applyBorder="1" applyAlignment="1">
      <alignment horizontal="right" vertical="center" wrapText="1"/>
    </xf>
    <xf numFmtId="10" fontId="59" fillId="51" borderId="57" xfId="0" applyNumberFormat="1" applyFont="1" applyFill="1" applyBorder="1"/>
    <xf numFmtId="0" fontId="59" fillId="0" borderId="62" xfId="0" applyFont="1" applyFill="1" applyBorder="1" applyAlignment="1">
      <alignment horizontal="center" vertical="center" wrapText="1"/>
    </xf>
    <xf numFmtId="0" fontId="59" fillId="0" borderId="62" xfId="0" applyFont="1" applyFill="1" applyBorder="1" applyAlignment="1">
      <alignment horizontal="center" vertical="top" wrapText="1"/>
    </xf>
    <xf numFmtId="4" fontId="60" fillId="0" borderId="61" xfId="0" applyNumberFormat="1" applyFont="1" applyFill="1" applyBorder="1" applyAlignment="1">
      <alignment horizontal="right" vertical="center" wrapText="1"/>
    </xf>
    <xf numFmtId="166" fontId="2" fillId="0" borderId="22" xfId="0" applyNumberFormat="1" applyFont="1" applyFill="1" applyBorder="1" applyAlignment="1">
      <alignment horizontal="right" vertical="top" wrapText="1"/>
    </xf>
    <xf numFmtId="0" fontId="2" fillId="0" borderId="15" xfId="0" applyFont="1" applyFill="1" applyBorder="1" applyAlignment="1">
      <alignment horizontal="left" vertical="top" wrapText="1"/>
    </xf>
    <xf numFmtId="0" fontId="2" fillId="0" borderId="34" xfId="0" applyFont="1" applyFill="1" applyBorder="1" applyAlignment="1">
      <alignment horizontal="left" vertical="top" wrapText="1"/>
    </xf>
    <xf numFmtId="167" fontId="2" fillId="0" borderId="15" xfId="0" applyNumberFormat="1" applyFont="1" applyFill="1" applyBorder="1" applyAlignment="1">
      <alignment horizontal="left" vertical="top" wrapText="1"/>
    </xf>
    <xf numFmtId="0" fontId="2" fillId="0" borderId="15" xfId="0" applyFont="1" applyFill="1" applyBorder="1" applyAlignment="1">
      <alignment horizontal="right" vertical="top" wrapText="1"/>
    </xf>
    <xf numFmtId="4" fontId="2" fillId="0" borderId="15" xfId="0" applyNumberFormat="1" applyFont="1" applyFill="1" applyBorder="1" applyAlignment="1">
      <alignment horizontal="right" vertical="top" wrapText="1"/>
    </xf>
    <xf numFmtId="4" fontId="2" fillId="0" borderId="22" xfId="0" applyNumberFormat="1" applyFont="1" applyFill="1" applyBorder="1" applyAlignment="1">
      <alignment horizontal="right" vertical="top" wrapText="1"/>
    </xf>
    <xf numFmtId="4" fontId="2" fillId="0" borderId="27" xfId="0" applyNumberFormat="1" applyFont="1" applyFill="1" applyBorder="1" applyAlignment="1">
      <alignment horizontal="right" vertical="top" wrapText="1"/>
    </xf>
    <xf numFmtId="166" fontId="2" fillId="0" borderId="23" xfId="0" applyNumberFormat="1" applyFont="1" applyFill="1" applyBorder="1" applyAlignment="1">
      <alignment horizontal="right" vertical="top" wrapText="1"/>
    </xf>
    <xf numFmtId="0" fontId="2" fillId="0" borderId="16" xfId="0" applyFont="1" applyFill="1" applyBorder="1" applyAlignment="1">
      <alignment horizontal="left" vertical="top" wrapText="1"/>
    </xf>
    <xf numFmtId="167" fontId="2" fillId="0" borderId="22" xfId="0" applyNumberFormat="1" applyFont="1" applyFill="1" applyBorder="1" applyAlignment="1">
      <alignment horizontal="left" vertical="top" wrapText="1"/>
    </xf>
    <xf numFmtId="167" fontId="2" fillId="0" borderId="26" xfId="0" applyNumberFormat="1" applyFont="1" applyFill="1" applyBorder="1" applyAlignment="1">
      <alignment horizontal="left" vertical="top" wrapText="1"/>
    </xf>
    <xf numFmtId="167" fontId="2" fillId="0" borderId="23" xfId="0" applyNumberFormat="1" applyFont="1" applyFill="1" applyBorder="1" applyAlignment="1">
      <alignment horizontal="left" vertical="top" wrapText="1"/>
    </xf>
    <xf numFmtId="0" fontId="2" fillId="0" borderId="16" xfId="0" applyFont="1" applyFill="1" applyBorder="1" applyAlignment="1">
      <alignment horizontal="right" vertical="top" wrapText="1"/>
    </xf>
    <xf numFmtId="4" fontId="2" fillId="0" borderId="23" xfId="0" applyNumberFormat="1" applyFont="1" applyFill="1" applyBorder="1" applyAlignment="1">
      <alignment horizontal="right" vertical="top" wrapText="1"/>
    </xf>
    <xf numFmtId="4" fontId="2" fillId="0" borderId="28" xfId="0" applyNumberFormat="1" applyFont="1" applyFill="1" applyBorder="1" applyAlignment="1">
      <alignment horizontal="right" vertical="top" wrapText="1"/>
    </xf>
    <xf numFmtId="0" fontId="2" fillId="0" borderId="28" xfId="0" applyFont="1" applyFill="1" applyBorder="1" applyAlignment="1">
      <alignment horizontal="left" vertical="top" wrapText="1"/>
    </xf>
    <xf numFmtId="0" fontId="2" fillId="0" borderId="22" xfId="0" applyFont="1" applyFill="1" applyBorder="1" applyAlignment="1">
      <alignment horizontal="left" vertical="top" wrapText="1"/>
    </xf>
    <xf numFmtId="4" fontId="2" fillId="0" borderId="16" xfId="0" applyNumberFormat="1" applyFont="1" applyFill="1" applyBorder="1" applyAlignment="1">
      <alignment horizontal="right" vertical="top" wrapText="1"/>
    </xf>
    <xf numFmtId="4" fontId="2" fillId="0" borderId="52" xfId="0" applyNumberFormat="1" applyFont="1" applyFill="1" applyBorder="1" applyAlignment="1">
      <alignment horizontal="right" vertical="top" wrapText="1"/>
    </xf>
    <xf numFmtId="4" fontId="2" fillId="0" borderId="50" xfId="0" applyNumberFormat="1" applyFont="1" applyFill="1" applyBorder="1" applyAlignment="1">
      <alignment horizontal="right" vertical="top" wrapText="1"/>
    </xf>
    <xf numFmtId="0" fontId="2" fillId="0" borderId="27" xfId="0" applyFont="1" applyFill="1" applyBorder="1" applyAlignment="1">
      <alignment horizontal="left" vertical="top" wrapText="1"/>
    </xf>
    <xf numFmtId="167" fontId="2" fillId="0" borderId="25" xfId="0" applyNumberFormat="1" applyFont="1" applyFill="1" applyBorder="1" applyAlignment="1">
      <alignment horizontal="left" vertical="top" wrapText="1"/>
    </xf>
    <xf numFmtId="4" fontId="2" fillId="0" borderId="60" xfId="0" applyNumberFormat="1" applyFont="1" applyFill="1" applyBorder="1" applyAlignment="1">
      <alignment horizontal="right" vertical="top" wrapText="1"/>
    </xf>
    <xf numFmtId="0" fontId="2" fillId="0" borderId="36" xfId="0" applyFont="1" applyFill="1" applyBorder="1" applyAlignment="1">
      <alignment horizontal="left" vertical="top" wrapText="1"/>
    </xf>
    <xf numFmtId="4" fontId="2" fillId="0" borderId="59" xfId="0" applyNumberFormat="1" applyFont="1" applyFill="1" applyBorder="1" applyAlignment="1">
      <alignment horizontal="right" vertical="top" wrapText="1"/>
    </xf>
    <xf numFmtId="0" fontId="2" fillId="0" borderId="0" xfId="0" applyFont="1" applyFill="1" applyBorder="1" applyAlignment="1">
      <alignment horizontal="left" vertical="top" wrapText="1"/>
    </xf>
    <xf numFmtId="167" fontId="2" fillId="0" borderId="22" xfId="0" applyNumberFormat="1" applyFont="1" applyBorder="1" applyAlignment="1">
      <alignment horizontal="left" vertical="top" wrapText="1"/>
    </xf>
    <xf numFmtId="167" fontId="2" fillId="0" borderId="16" xfId="0" applyNumberFormat="1" applyFont="1" applyFill="1" applyBorder="1" applyAlignment="1">
      <alignment horizontal="left" vertical="top" wrapText="1"/>
    </xf>
    <xf numFmtId="0" fontId="59" fillId="0" borderId="15" xfId="0" applyFont="1" applyBorder="1" applyAlignment="1">
      <alignment wrapText="1"/>
    </xf>
    <xf numFmtId="0" fontId="2" fillId="0" borderId="22" xfId="0" applyFont="1" applyBorder="1" applyAlignment="1">
      <alignment horizontal="center" vertical="top" wrapText="1"/>
    </xf>
    <xf numFmtId="167" fontId="2" fillId="0" borderId="22" xfId="0" applyNumberFormat="1" applyFont="1" applyBorder="1" applyAlignment="1">
      <alignment horizontal="center" vertical="top" wrapText="1"/>
    </xf>
    <xf numFmtId="0" fontId="2" fillId="0" borderId="15" xfId="0" applyFont="1" applyBorder="1" applyAlignment="1">
      <alignment horizontal="right" vertical="top" wrapText="1"/>
    </xf>
    <xf numFmtId="4" fontId="2" fillId="0" borderId="22" xfId="0" applyNumberFormat="1" applyFont="1" applyBorder="1" applyAlignment="1">
      <alignment horizontal="right" vertical="top" wrapText="1"/>
    </xf>
    <xf numFmtId="4" fontId="2" fillId="0" borderId="15" xfId="0" applyNumberFormat="1" applyFont="1" applyBorder="1" applyAlignment="1">
      <alignment horizontal="right" vertical="top" wrapText="1"/>
    </xf>
    <xf numFmtId="4" fontId="2" fillId="0" borderId="50" xfId="0" applyNumberFormat="1" applyFont="1" applyBorder="1" applyAlignment="1">
      <alignment horizontal="right" vertical="top" wrapText="1"/>
    </xf>
    <xf numFmtId="167" fontId="2" fillId="0" borderId="23" xfId="0" applyNumberFormat="1" applyFont="1" applyBorder="1" applyAlignment="1">
      <alignment horizontal="left" vertical="top" wrapText="1"/>
    </xf>
    <xf numFmtId="4" fontId="2" fillId="0" borderId="23" xfId="0" applyNumberFormat="1" applyFont="1" applyBorder="1" applyAlignment="1">
      <alignment horizontal="right" vertical="top" wrapText="1"/>
    </xf>
    <xf numFmtId="4" fontId="2" fillId="0" borderId="28" xfId="0" applyNumberFormat="1" applyFont="1" applyBorder="1" applyAlignment="1">
      <alignment horizontal="right" vertical="top" wrapText="1"/>
    </xf>
    <xf numFmtId="4" fontId="66" fillId="0" borderId="15" xfId="0" applyNumberFormat="1" applyFont="1" applyBorder="1" applyAlignment="1">
      <alignment horizontal="right" vertical="top" wrapText="1"/>
    </xf>
    <xf numFmtId="167" fontId="2" fillId="0" borderId="22" xfId="0" applyNumberFormat="1" applyFont="1" applyFill="1" applyBorder="1" applyAlignment="1">
      <alignment horizontal="center" vertical="top" wrapText="1"/>
    </xf>
    <xf numFmtId="0" fontId="2" fillId="0" borderId="22" xfId="0" applyFont="1" applyBorder="1" applyAlignment="1">
      <alignment horizontal="left" vertical="top" wrapText="1"/>
    </xf>
    <xf numFmtId="166" fontId="2" fillId="0" borderId="22" xfId="0" applyNumberFormat="1" applyFont="1" applyBorder="1" applyAlignment="1">
      <alignment horizontal="right" vertical="top" wrapText="1"/>
    </xf>
    <xf numFmtId="4" fontId="2" fillId="0" borderId="57" xfId="0" applyNumberFormat="1" applyFont="1" applyBorder="1" applyAlignment="1">
      <alignment horizontal="right" vertical="top" wrapText="1"/>
    </xf>
    <xf numFmtId="0" fontId="2" fillId="0" borderId="34" xfId="0" applyFont="1" applyBorder="1" applyAlignment="1">
      <alignment horizontal="left" vertical="top" wrapText="1"/>
    </xf>
    <xf numFmtId="166" fontId="2" fillId="0" borderId="23" xfId="0" applyNumberFormat="1" applyFont="1" applyBorder="1" applyAlignment="1">
      <alignment horizontal="right" vertical="top" wrapText="1"/>
    </xf>
    <xf numFmtId="0" fontId="2" fillId="0" borderId="23" xfId="0" applyFont="1" applyBorder="1" applyAlignment="1">
      <alignment horizontal="left" vertical="top" wrapText="1"/>
    </xf>
    <xf numFmtId="4" fontId="2" fillId="0" borderId="16" xfId="0" applyNumberFormat="1" applyFont="1" applyBorder="1" applyAlignment="1">
      <alignment horizontal="right" vertical="top" wrapText="1"/>
    </xf>
    <xf numFmtId="166" fontId="2" fillId="0" borderId="15" xfId="0" applyNumberFormat="1" applyFont="1" applyBorder="1" applyAlignment="1">
      <alignment horizontal="right" vertical="top" wrapText="1"/>
    </xf>
    <xf numFmtId="0" fontId="61" fillId="0" borderId="15" xfId="0" applyFont="1" applyBorder="1" applyAlignment="1">
      <alignment vertical="center" wrapText="1"/>
    </xf>
    <xf numFmtId="4" fontId="61" fillId="0" borderId="23" xfId="0" applyNumberFormat="1" applyFont="1" applyBorder="1" applyAlignment="1">
      <alignment horizontal="right" vertical="top" wrapText="1"/>
    </xf>
    <xf numFmtId="0" fontId="2" fillId="0" borderId="16" xfId="0" applyFont="1" applyBorder="1" applyAlignment="1">
      <alignment horizontal="left" vertical="top" wrapText="1"/>
    </xf>
    <xf numFmtId="166" fontId="2" fillId="0" borderId="22" xfId="0" applyNumberFormat="1" applyFont="1" applyBorder="1" applyAlignment="1">
      <alignment horizontal="left" vertical="top" wrapText="1"/>
    </xf>
    <xf numFmtId="0" fontId="2" fillId="0" borderId="22" xfId="0" applyFont="1" applyBorder="1" applyAlignment="1">
      <alignment horizontal="right" vertical="top" wrapText="1"/>
    </xf>
    <xf numFmtId="4" fontId="2" fillId="0" borderId="25" xfId="0" applyNumberFormat="1" applyFont="1" applyBorder="1" applyAlignment="1">
      <alignment horizontal="right" vertical="top" wrapText="1"/>
    </xf>
    <xf numFmtId="4" fontId="2" fillId="0" borderId="27" xfId="0" applyNumberFormat="1" applyFont="1" applyBorder="1" applyAlignment="1">
      <alignment horizontal="right" vertical="top" wrapText="1"/>
    </xf>
    <xf numFmtId="0" fontId="2" fillId="44" borderId="27" xfId="0" applyFont="1" applyFill="1" applyBorder="1" applyAlignment="1">
      <alignment horizontal="left" vertical="top" wrapText="1"/>
    </xf>
    <xf numFmtId="4" fontId="2" fillId="0" borderId="33" xfId="0" applyNumberFormat="1" applyFont="1" applyBorder="1" applyAlignment="1">
      <alignment horizontal="right" vertical="top" wrapText="1"/>
    </xf>
    <xf numFmtId="0" fontId="2" fillId="44" borderId="28" xfId="0" applyFont="1" applyFill="1" applyBorder="1" applyAlignment="1">
      <alignment horizontal="left" vertical="top" wrapText="1"/>
    </xf>
    <xf numFmtId="4" fontId="2" fillId="0" borderId="26" xfId="0" applyNumberFormat="1" applyFont="1" applyBorder="1" applyAlignment="1">
      <alignment horizontal="right" vertical="top" wrapText="1"/>
    </xf>
    <xf numFmtId="0" fontId="2" fillId="0" borderId="25" xfId="0" applyFont="1" applyBorder="1" applyAlignment="1">
      <alignment horizontal="left" vertical="top" wrapText="1"/>
    </xf>
    <xf numFmtId="4" fontId="2" fillId="0" borderId="30" xfId="0" applyNumberFormat="1" applyFont="1" applyBorder="1" applyAlignment="1">
      <alignment horizontal="right" vertical="top" wrapText="1"/>
    </xf>
    <xf numFmtId="10" fontId="0" fillId="0" borderId="0" xfId="0" applyNumberFormat="1" applyAlignment="1">
      <alignment horizontal="center"/>
    </xf>
    <xf numFmtId="0" fontId="0" fillId="0" borderId="0" xfId="0" applyFont="1"/>
    <xf numFmtId="3" fontId="0" fillId="0" borderId="0" xfId="0" applyNumberFormat="1" applyFont="1"/>
    <xf numFmtId="0" fontId="0" fillId="0" borderId="0" xfId="0" applyFill="1" applyAlignment="1">
      <alignment horizontal="right"/>
    </xf>
    <xf numFmtId="0" fontId="48" fillId="37" borderId="57" xfId="0" applyFont="1" applyFill="1" applyBorder="1" applyAlignment="1">
      <alignment horizontal="center" vertical="center" wrapText="1"/>
    </xf>
    <xf numFmtId="0" fontId="59" fillId="37" borderId="57" xfId="0" applyFont="1" applyFill="1" applyBorder="1" applyAlignment="1">
      <alignment horizontal="center" vertical="center" wrapText="1"/>
    </xf>
    <xf numFmtId="0" fontId="59" fillId="37" borderId="0" xfId="0" applyFont="1" applyFill="1" applyBorder="1" applyAlignment="1">
      <alignment horizontal="center" vertical="center" wrapText="1"/>
    </xf>
    <xf numFmtId="4" fontId="59" fillId="37" borderId="0" xfId="0" applyNumberFormat="1" applyFont="1" applyFill="1" applyBorder="1" applyAlignment="1">
      <alignment horizontal="right" vertical="center" wrapText="1"/>
    </xf>
    <xf numFmtId="4" fontId="59" fillId="0" borderId="57" xfId="0" applyNumberFormat="1" applyFont="1" applyFill="1" applyBorder="1" applyAlignment="1">
      <alignment horizontal="center" vertical="center" wrapText="1"/>
    </xf>
    <xf numFmtId="0" fontId="59" fillId="37" borderId="32" xfId="0" applyFont="1" applyFill="1" applyBorder="1" applyAlignment="1">
      <alignment horizontal="center" vertical="center" wrapText="1"/>
    </xf>
    <xf numFmtId="0" fontId="59" fillId="37" borderId="32" xfId="0" applyFont="1" applyFill="1" applyBorder="1" applyAlignment="1">
      <alignment horizontal="center" vertical="top" wrapText="1"/>
    </xf>
    <xf numFmtId="4" fontId="3" fillId="42" borderId="32" xfId="0" applyNumberFormat="1" applyFont="1" applyFill="1" applyBorder="1" applyAlignment="1">
      <alignment horizontal="right" vertical="top" wrapText="1"/>
    </xf>
    <xf numFmtId="4" fontId="3" fillId="42" borderId="44" xfId="0" applyNumberFormat="1" applyFont="1" applyFill="1" applyBorder="1" applyAlignment="1">
      <alignment horizontal="right" vertical="top" wrapText="1"/>
    </xf>
    <xf numFmtId="4" fontId="59" fillId="37" borderId="57" xfId="0" applyNumberFormat="1" applyFont="1" applyFill="1" applyBorder="1" applyAlignment="1">
      <alignment horizontal="right" vertical="center" wrapText="1"/>
    </xf>
    <xf numFmtId="0" fontId="48" fillId="41" borderId="57" xfId="0" applyFont="1" applyFill="1" applyBorder="1" applyAlignment="1">
      <alignment horizontal="center" vertical="center" wrapText="1"/>
    </xf>
    <xf numFmtId="0" fontId="59" fillId="41" borderId="57" xfId="0" applyFont="1" applyFill="1" applyBorder="1" applyAlignment="1">
      <alignment horizontal="center" vertical="center" wrapText="1"/>
    </xf>
    <xf numFmtId="0" fontId="59" fillId="41" borderId="57" xfId="0" applyFont="1" applyFill="1" applyBorder="1" applyAlignment="1">
      <alignment horizontal="center" vertical="top" wrapText="1"/>
    </xf>
    <xf numFmtId="4" fontId="59" fillId="41" borderId="50" xfId="0" applyNumberFormat="1" applyFont="1" applyFill="1" applyBorder="1" applyAlignment="1">
      <alignment horizontal="right" vertical="center" wrapText="1"/>
    </xf>
    <xf numFmtId="10" fontId="59" fillId="41" borderId="57" xfId="0" applyNumberFormat="1" applyFont="1" applyFill="1" applyBorder="1"/>
    <xf numFmtId="4" fontId="0" fillId="44" borderId="42" xfId="0" applyNumberFormat="1" applyFill="1" applyBorder="1"/>
    <xf numFmtId="0" fontId="0" fillId="40" borderId="57" xfId="0" applyFill="1" applyBorder="1"/>
    <xf numFmtId="4" fontId="0" fillId="40" borderId="48" xfId="0" applyNumberFormat="1" applyFill="1" applyBorder="1"/>
    <xf numFmtId="4" fontId="0" fillId="0" borderId="48" xfId="0" applyNumberFormat="1" applyBorder="1"/>
    <xf numFmtId="3" fontId="0" fillId="0" borderId="48" xfId="0" applyNumberFormat="1" applyBorder="1"/>
    <xf numFmtId="0" fontId="0" fillId="0" borderId="48" xfId="0" applyBorder="1"/>
    <xf numFmtId="4" fontId="0" fillId="54" borderId="57" xfId="0" applyNumberFormat="1" applyFill="1" applyBorder="1"/>
    <xf numFmtId="4" fontId="0" fillId="54" borderId="62" xfId="0" applyNumberFormat="1" applyFill="1" applyBorder="1"/>
    <xf numFmtId="4" fontId="0" fillId="40" borderId="55" xfId="0" applyNumberFormat="1" applyFill="1" applyBorder="1"/>
    <xf numFmtId="0" fontId="0" fillId="0" borderId="50" xfId="0" applyBorder="1"/>
    <xf numFmtId="0" fontId="0" fillId="0" borderId="53" xfId="0" applyBorder="1"/>
    <xf numFmtId="0" fontId="0" fillId="0" borderId="49" xfId="0" applyBorder="1"/>
    <xf numFmtId="10" fontId="59" fillId="0" borderId="32" xfId="0" applyNumberFormat="1" applyFont="1" applyBorder="1" applyAlignment="1">
      <alignment vertical="top"/>
    </xf>
    <xf numFmtId="4" fontId="8" fillId="40" borderId="57" xfId="0" applyNumberFormat="1" applyFont="1" applyFill="1" applyBorder="1" applyAlignment="1">
      <alignment horizontal="center" vertical="center" wrapText="1"/>
    </xf>
    <xf numFmtId="4" fontId="8" fillId="34" borderId="57" xfId="0" applyNumberFormat="1" applyFont="1" applyFill="1" applyBorder="1" applyAlignment="1">
      <alignment horizontal="center" vertical="center" wrapText="1"/>
    </xf>
    <xf numFmtId="166" fontId="2" fillId="55" borderId="23" xfId="0" applyNumberFormat="1" applyFont="1" applyFill="1" applyBorder="1" applyAlignment="1">
      <alignment horizontal="right" vertical="top" wrapText="1"/>
    </xf>
    <xf numFmtId="0" fontId="1" fillId="0" borderId="22" xfId="0" applyFont="1" applyBorder="1" applyAlignment="1">
      <alignment horizontal="center" vertical="top" wrapText="1"/>
    </xf>
    <xf numFmtId="0" fontId="0" fillId="0" borderId="57" xfId="0" applyBorder="1" applyAlignment="1">
      <alignment horizontal="center"/>
    </xf>
    <xf numFmtId="0" fontId="2" fillId="0" borderId="57" xfId="0" applyFont="1" applyBorder="1" applyAlignment="1">
      <alignment horizontal="right" vertical="top" wrapText="1"/>
    </xf>
    <xf numFmtId="0" fontId="0" fillId="0" borderId="57" xfId="0" applyFill="1" applyBorder="1"/>
    <xf numFmtId="0" fontId="3" fillId="46" borderId="57" xfId="0" applyFont="1" applyFill="1" applyBorder="1" applyAlignment="1">
      <alignment horizontal="left" vertical="top" wrapText="1"/>
    </xf>
    <xf numFmtId="4" fontId="3" fillId="42" borderId="0" xfId="0" applyNumberFormat="1" applyFont="1" applyFill="1" applyBorder="1" applyAlignment="1">
      <alignment horizontal="right" vertical="top" wrapText="1"/>
    </xf>
    <xf numFmtId="166" fontId="61" fillId="42" borderId="23" xfId="0" applyNumberFormat="1" applyFont="1" applyFill="1" applyBorder="1" applyAlignment="1">
      <alignment horizontal="right" vertical="top" wrapText="1"/>
    </xf>
    <xf numFmtId="0" fontId="3" fillId="46" borderId="62" xfId="0" applyFont="1" applyFill="1" applyBorder="1" applyAlignment="1">
      <alignment horizontal="left" vertical="top" wrapText="1"/>
    </xf>
    <xf numFmtId="167" fontId="3" fillId="0" borderId="23" xfId="0" applyNumberFormat="1" applyFont="1" applyFill="1" applyBorder="1" applyAlignment="1">
      <alignment horizontal="left" vertical="top" wrapText="1"/>
    </xf>
    <xf numFmtId="0" fontId="59" fillId="0" borderId="62" xfId="0" applyFont="1" applyBorder="1" applyAlignment="1">
      <alignment horizontal="center" vertical="top"/>
    </xf>
    <xf numFmtId="4" fontId="3" fillId="42" borderId="24" xfId="0" applyNumberFormat="1" applyFont="1" applyFill="1" applyBorder="1" applyAlignment="1">
      <alignment horizontal="right" vertical="top" wrapText="1"/>
    </xf>
    <xf numFmtId="4" fontId="58" fillId="42" borderId="63" xfId="0" applyNumberFormat="1" applyFont="1" applyFill="1" applyBorder="1" applyAlignment="1">
      <alignment horizontal="right" vertical="top" wrapText="1"/>
    </xf>
    <xf numFmtId="4" fontId="58" fillId="42" borderId="24" xfId="0" applyNumberFormat="1" applyFont="1" applyFill="1" applyBorder="1" applyAlignment="1">
      <alignment horizontal="right" vertical="top" wrapText="1"/>
    </xf>
    <xf numFmtId="4" fontId="3" fillId="42" borderId="51" xfId="0" applyNumberFormat="1" applyFont="1" applyFill="1" applyBorder="1" applyAlignment="1">
      <alignment horizontal="right" vertical="top" wrapText="1"/>
    </xf>
    <xf numFmtId="0" fontId="3" fillId="46" borderId="32" xfId="0" applyFont="1" applyFill="1" applyBorder="1" applyAlignment="1">
      <alignment horizontal="left" vertical="top" wrapText="1"/>
    </xf>
    <xf numFmtId="0" fontId="59" fillId="0" borderId="32" xfId="0" applyFont="1" applyBorder="1" applyAlignment="1">
      <alignment horizontal="center" vertical="top"/>
    </xf>
    <xf numFmtId="166" fontId="61" fillId="42" borderId="57" xfId="0" applyNumberFormat="1" applyFont="1" applyFill="1" applyBorder="1" applyAlignment="1">
      <alignment horizontal="right" vertical="top" wrapText="1"/>
    </xf>
    <xf numFmtId="167" fontId="3" fillId="0" borderId="57" xfId="0" applyNumberFormat="1" applyFont="1" applyFill="1" applyBorder="1" applyAlignment="1">
      <alignment horizontal="left" vertical="top" wrapText="1"/>
    </xf>
    <xf numFmtId="0" fontId="59" fillId="37" borderId="57" xfId="0" applyFont="1" applyFill="1" applyBorder="1" applyAlignment="1">
      <alignment horizontal="center" vertical="top" wrapText="1"/>
    </xf>
    <xf numFmtId="4" fontId="59" fillId="37" borderId="57" xfId="0" applyNumberFormat="1" applyFont="1" applyFill="1" applyBorder="1" applyAlignment="1">
      <alignment horizontal="center" vertical="top" wrapText="1"/>
    </xf>
    <xf numFmtId="0" fontId="59" fillId="0" borderId="32" xfId="0" applyFont="1" applyBorder="1" applyAlignment="1">
      <alignment horizontal="left" vertical="top"/>
    </xf>
    <xf numFmtId="0" fontId="3" fillId="35" borderId="64" xfId="0" applyFont="1" applyFill="1" applyBorder="1" applyAlignment="1">
      <alignment horizontal="left" vertical="top" wrapText="1"/>
    </xf>
    <xf numFmtId="0" fontId="0" fillId="35" borderId="57" xfId="0" applyFill="1" applyBorder="1" applyAlignment="1">
      <alignment horizontal="left" vertical="center"/>
    </xf>
    <xf numFmtId="0" fontId="8" fillId="38" borderId="57" xfId="0" applyFont="1" applyFill="1" applyBorder="1" applyAlignment="1">
      <alignment horizontal="left" vertical="center"/>
    </xf>
    <xf numFmtId="0" fontId="8" fillId="45" borderId="57" xfId="0" applyFont="1" applyFill="1" applyBorder="1" applyAlignment="1">
      <alignment horizontal="left" vertical="center"/>
    </xf>
    <xf numFmtId="0" fontId="8" fillId="43" borderId="57" xfId="0" applyFont="1" applyFill="1" applyBorder="1" applyAlignment="1">
      <alignment horizontal="center" vertical="center"/>
    </xf>
    <xf numFmtId="0" fontId="8" fillId="35" borderId="57" xfId="0" applyFont="1" applyFill="1" applyBorder="1" applyAlignment="1">
      <alignment horizontal="center" vertical="center"/>
    </xf>
    <xf numFmtId="0" fontId="8" fillId="41" borderId="57" xfId="0" applyFont="1" applyFill="1" applyBorder="1" applyAlignment="1">
      <alignment horizontal="center" vertical="center" wrapText="1"/>
    </xf>
    <xf numFmtId="0" fontId="8" fillId="45" borderId="57" xfId="0" applyFont="1" applyFill="1" applyBorder="1" applyAlignment="1">
      <alignment horizontal="center" vertical="center" wrapText="1"/>
    </xf>
    <xf numFmtId="0" fontId="8" fillId="38" borderId="57" xfId="0" applyFont="1" applyFill="1" applyBorder="1" applyAlignment="1">
      <alignment horizontal="center" vertical="center" wrapText="1"/>
    </xf>
    <xf numFmtId="0" fontId="8" fillId="45" borderId="57" xfId="0" applyFont="1" applyFill="1" applyBorder="1" applyAlignment="1">
      <alignment horizontal="center" vertical="center"/>
    </xf>
    <xf numFmtId="0" fontId="0" fillId="48" borderId="57" xfId="0" applyFill="1" applyBorder="1" applyAlignment="1">
      <alignment horizontal="center" vertical="center"/>
    </xf>
    <xf numFmtId="0" fontId="8" fillId="47" borderId="57" xfId="0" applyFont="1" applyFill="1" applyBorder="1" applyAlignment="1">
      <alignment horizontal="left" vertical="center"/>
    </xf>
    <xf numFmtId="0" fontId="8" fillId="39" borderId="57" xfId="0" applyFont="1" applyFill="1" applyBorder="1" applyAlignment="1">
      <alignment horizontal="center" vertical="center" wrapText="1"/>
    </xf>
    <xf numFmtId="0" fontId="0" fillId="44" borderId="57" xfId="0" applyFill="1" applyBorder="1"/>
    <xf numFmtId="0" fontId="8" fillId="34" borderId="49" xfId="0" applyFont="1" applyFill="1" applyBorder="1" applyAlignment="1">
      <alignment horizontal="center" vertical="center" wrapText="1"/>
    </xf>
    <xf numFmtId="0" fontId="3" fillId="35" borderId="49" xfId="0" applyFont="1" applyFill="1" applyBorder="1" applyAlignment="1">
      <alignment horizontal="left" vertical="top" wrapText="1"/>
    </xf>
    <xf numFmtId="0" fontId="3" fillId="35" borderId="58" xfId="0" applyFont="1" applyFill="1" applyBorder="1" applyAlignment="1">
      <alignment horizontal="left" vertical="top" wrapText="1"/>
    </xf>
    <xf numFmtId="0" fontId="59" fillId="38" borderId="49" xfId="0" applyFont="1" applyFill="1" applyBorder="1" applyAlignment="1">
      <alignment horizontal="center" vertical="center" wrapText="1"/>
    </xf>
    <xf numFmtId="0" fontId="60" fillId="38" borderId="49" xfId="0" applyFont="1" applyFill="1" applyBorder="1" applyAlignment="1">
      <alignment horizontal="center" vertical="center" wrapText="1"/>
    </xf>
    <xf numFmtId="0" fontId="3" fillId="45" borderId="49" xfId="0" applyFont="1" applyFill="1" applyBorder="1" applyAlignment="1">
      <alignment horizontal="left" vertical="top" wrapText="1"/>
    </xf>
    <xf numFmtId="0" fontId="59" fillId="37" borderId="49" xfId="0" applyFont="1" applyFill="1" applyBorder="1" applyAlignment="1">
      <alignment horizontal="center" vertical="center" wrapText="1"/>
    </xf>
    <xf numFmtId="0" fontId="3" fillId="35" borderId="53" xfId="0" applyFont="1" applyFill="1" applyBorder="1" applyAlignment="1">
      <alignment horizontal="left" vertical="top" wrapText="1"/>
    </xf>
    <xf numFmtId="0" fontId="59" fillId="41" borderId="49" xfId="0" applyFont="1" applyFill="1" applyBorder="1" applyAlignment="1">
      <alignment horizontal="center" vertical="center" wrapText="1"/>
    </xf>
    <xf numFmtId="0" fontId="59" fillId="45" borderId="49" xfId="0" applyFont="1" applyFill="1" applyBorder="1" applyAlignment="1">
      <alignment horizontal="center" vertical="center" wrapText="1"/>
    </xf>
    <xf numFmtId="0" fontId="59" fillId="45" borderId="58" xfId="0" applyFont="1" applyFill="1" applyBorder="1" applyAlignment="1">
      <alignment horizontal="center" vertical="center" wrapText="1"/>
    </xf>
    <xf numFmtId="0" fontId="59" fillId="36" borderId="49" xfId="0" applyFont="1" applyFill="1" applyBorder="1" applyAlignment="1">
      <alignment horizontal="center" vertical="center" wrapText="1"/>
    </xf>
    <xf numFmtId="0" fontId="59" fillId="48" borderId="49" xfId="0" applyFont="1" applyFill="1" applyBorder="1" applyAlignment="1">
      <alignment horizontal="center" vertical="center"/>
    </xf>
    <xf numFmtId="0" fontId="59" fillId="47" borderId="49" xfId="0" applyFont="1" applyFill="1" applyBorder="1" applyAlignment="1">
      <alignment horizontal="center" vertical="center" wrapText="1"/>
    </xf>
    <xf numFmtId="0" fontId="60" fillId="47" borderId="49" xfId="0" applyFont="1" applyFill="1" applyBorder="1" applyAlignment="1">
      <alignment horizontal="center" vertical="center" wrapText="1"/>
    </xf>
    <xf numFmtId="0" fontId="59" fillId="39" borderId="49" xfId="0" applyFont="1" applyFill="1" applyBorder="1" applyAlignment="1">
      <alignment horizontal="center" vertical="center" wrapText="1"/>
    </xf>
    <xf numFmtId="0" fontId="60" fillId="39" borderId="49" xfId="0" applyFont="1" applyFill="1" applyBorder="1" applyAlignment="1">
      <alignment horizontal="center" vertical="center" wrapText="1"/>
    </xf>
    <xf numFmtId="0" fontId="60" fillId="39" borderId="58" xfId="0" applyFont="1" applyFill="1" applyBorder="1" applyAlignment="1">
      <alignment horizontal="center" vertical="center" wrapText="1"/>
    </xf>
    <xf numFmtId="0" fontId="59" fillId="39" borderId="58" xfId="0" applyFont="1" applyFill="1" applyBorder="1" applyAlignment="1">
      <alignment horizontal="center" vertical="center" wrapText="1"/>
    </xf>
    <xf numFmtId="0" fontId="2" fillId="0" borderId="49" xfId="0" applyFont="1" applyFill="1" applyBorder="1" applyAlignment="1">
      <alignment horizontal="left" vertical="top" wrapText="1"/>
    </xf>
    <xf numFmtId="0" fontId="2" fillId="0" borderId="25" xfId="0" applyFont="1" applyBorder="1" applyAlignment="1">
      <alignment horizontal="center" vertical="top" wrapText="1"/>
    </xf>
    <xf numFmtId="0" fontId="45" fillId="0" borderId="49" xfId="0" applyFont="1" applyBorder="1" applyAlignment="1">
      <alignment horizontal="left" vertical="top" wrapText="1"/>
    </xf>
    <xf numFmtId="0" fontId="2" fillId="44" borderId="25" xfId="0" applyFont="1" applyFill="1" applyBorder="1" applyAlignment="1">
      <alignment horizontal="left" vertical="top" wrapText="1"/>
    </xf>
    <xf numFmtId="0" fontId="2" fillId="44" borderId="26" xfId="0" applyFont="1" applyFill="1" applyBorder="1" applyAlignment="1">
      <alignment horizontal="left" vertical="top" wrapText="1"/>
    </xf>
    <xf numFmtId="0" fontId="45" fillId="35" borderId="57" xfId="0" applyFont="1" applyFill="1" applyBorder="1" applyAlignment="1">
      <alignment horizontal="left" vertical="top" wrapText="1"/>
    </xf>
    <xf numFmtId="0" fontId="0" fillId="0" borderId="57" xfId="0" applyBorder="1" applyAlignment="1"/>
    <xf numFmtId="0" fontId="0" fillId="0" borderId="57" xfId="0" applyFill="1" applyBorder="1" applyAlignment="1"/>
    <xf numFmtId="0" fontId="48" fillId="39" borderId="57" xfId="0" applyFont="1" applyFill="1" applyBorder="1" applyAlignment="1">
      <alignment horizontal="center" vertical="center" wrapText="1"/>
    </xf>
    <xf numFmtId="0" fontId="0" fillId="49" borderId="57" xfId="0" applyFill="1" applyBorder="1"/>
    <xf numFmtId="0" fontId="0" fillId="44" borderId="57" xfId="0" applyFill="1" applyBorder="1" applyAlignment="1">
      <alignment vertical="center"/>
    </xf>
    <xf numFmtId="0" fontId="0" fillId="42" borderId="57" xfId="0" applyFill="1" applyBorder="1" applyAlignment="1">
      <alignment horizontal="center"/>
    </xf>
    <xf numFmtId="0" fontId="0" fillId="44" borderId="57" xfId="0" applyFill="1" applyBorder="1" applyAlignment="1">
      <alignment horizontal="center"/>
    </xf>
    <xf numFmtId="0" fontId="0" fillId="0" borderId="57" xfId="0" applyBorder="1" applyAlignment="1">
      <alignment horizontal="center" vertical="top"/>
    </xf>
    <xf numFmtId="166" fontId="61" fillId="0" borderId="23" xfId="0" applyNumberFormat="1" applyFont="1" applyBorder="1" applyAlignment="1">
      <alignment horizontal="right" vertical="top" wrapText="1"/>
    </xf>
    <xf numFmtId="0" fontId="45" fillId="0" borderId="23" xfId="0" applyFont="1" applyBorder="1" applyAlignment="1">
      <alignment horizontal="left" vertical="top" wrapText="1"/>
    </xf>
    <xf numFmtId="0" fontId="57" fillId="35" borderId="0" xfId="0" applyFont="1" applyFill="1" applyBorder="1" applyAlignment="1">
      <alignment horizontal="center" vertical="top" wrapText="1"/>
    </xf>
    <xf numFmtId="0" fontId="1" fillId="35" borderId="60" xfId="0" applyFont="1" applyFill="1" applyBorder="1" applyAlignment="1">
      <alignment horizontal="left" vertical="top" wrapText="1"/>
    </xf>
    <xf numFmtId="0" fontId="3" fillId="35" borderId="65" xfId="0" applyFont="1" applyFill="1" applyBorder="1" applyAlignment="1">
      <alignment horizontal="left" vertical="top" wrapText="1"/>
    </xf>
    <xf numFmtId="0" fontId="3" fillId="35" borderId="49" xfId="0" applyFont="1" applyFill="1" applyBorder="1" applyAlignment="1">
      <alignment horizontal="center" vertical="top" wrapText="1"/>
    </xf>
    <xf numFmtId="0" fontId="59" fillId="0" borderId="0" xfId="0" applyFont="1" applyAlignment="1">
      <alignment vertical="top"/>
    </xf>
    <xf numFmtId="0" fontId="59" fillId="0" borderId="0" xfId="0" applyFont="1" applyFill="1" applyAlignment="1">
      <alignment vertical="top"/>
    </xf>
    <xf numFmtId="4" fontId="61" fillId="42" borderId="57" xfId="0" applyNumberFormat="1" applyFont="1" applyFill="1" applyBorder="1" applyAlignment="1">
      <alignment horizontal="right" vertical="top" wrapText="1"/>
    </xf>
    <xf numFmtId="10" fontId="59" fillId="37" borderId="15" xfId="0" applyNumberFormat="1" applyFont="1" applyFill="1" applyBorder="1" applyAlignment="1">
      <alignment horizontal="right" vertical="center" wrapText="1"/>
    </xf>
    <xf numFmtId="10" fontId="60" fillId="38" borderId="50" xfId="0" applyNumberFormat="1" applyFont="1" applyFill="1" applyBorder="1" applyAlignment="1">
      <alignment horizontal="center" vertical="center" wrapText="1"/>
    </xf>
    <xf numFmtId="0" fontId="59" fillId="44" borderId="57" xfId="0" applyFont="1" applyFill="1" applyBorder="1" applyAlignment="1">
      <alignment vertical="top" wrapText="1"/>
    </xf>
    <xf numFmtId="0" fontId="4" fillId="35" borderId="27" xfId="0" applyFont="1" applyFill="1" applyBorder="1" applyAlignment="1">
      <alignment horizontal="left" vertical="top" wrapText="1"/>
    </xf>
    <xf numFmtId="0" fontId="4" fillId="0" borderId="23" xfId="0" applyFont="1" applyBorder="1" applyAlignment="1">
      <alignment horizontal="left" vertical="top" wrapText="1"/>
    </xf>
    <xf numFmtId="166" fontId="4" fillId="0" borderId="23" xfId="0" applyNumberFormat="1" applyFont="1" applyBorder="1" applyAlignment="1">
      <alignment horizontal="right" vertical="top" wrapText="1"/>
    </xf>
    <xf numFmtId="0" fontId="59" fillId="44" borderId="62" xfId="0" applyFont="1" applyFill="1" applyBorder="1" applyAlignment="1">
      <alignment vertical="top" wrapText="1"/>
    </xf>
    <xf numFmtId="167" fontId="4" fillId="0" borderId="23" xfId="0" applyNumberFormat="1" applyFont="1" applyBorder="1" applyAlignment="1">
      <alignment horizontal="left" vertical="top" wrapText="1"/>
    </xf>
    <xf numFmtId="0" fontId="4" fillId="0" borderId="23" xfId="0" applyFont="1" applyBorder="1" applyAlignment="1">
      <alignment horizontal="right" vertical="top" wrapText="1"/>
    </xf>
    <xf numFmtId="4" fontId="4" fillId="0" borderId="23" xfId="0" applyNumberFormat="1" applyFont="1" applyBorder="1" applyAlignment="1">
      <alignment horizontal="right" vertical="top" wrapText="1"/>
    </xf>
    <xf numFmtId="10" fontId="59" fillId="0" borderId="62" xfId="0" applyNumberFormat="1" applyFont="1" applyBorder="1" applyAlignment="1">
      <alignment vertical="top"/>
    </xf>
    <xf numFmtId="0" fontId="4" fillId="0" borderId="57" xfId="0" applyFont="1" applyBorder="1" applyAlignment="1">
      <alignment horizontal="left" vertical="top" wrapText="1"/>
    </xf>
    <xf numFmtId="166" fontId="4" fillId="0" borderId="57" xfId="0" applyNumberFormat="1" applyFont="1" applyBorder="1" applyAlignment="1">
      <alignment horizontal="right" vertical="top" wrapText="1"/>
    </xf>
    <xf numFmtId="167" fontId="4" fillId="0" borderId="57" xfId="0" applyNumberFormat="1" applyFont="1" applyBorder="1" applyAlignment="1">
      <alignment horizontal="left" vertical="top" wrapText="1"/>
    </xf>
    <xf numFmtId="0" fontId="4" fillId="0" borderId="57" xfId="0" applyFont="1" applyBorder="1" applyAlignment="1">
      <alignment horizontal="right" vertical="top" wrapText="1"/>
    </xf>
    <xf numFmtId="4" fontId="4" fillId="0" borderId="57" xfId="0" applyNumberFormat="1" applyFont="1" applyBorder="1" applyAlignment="1">
      <alignment horizontal="right" vertical="top" wrapText="1"/>
    </xf>
    <xf numFmtId="0" fontId="59" fillId="0" borderId="57" xfId="0" applyFont="1" applyBorder="1" applyAlignment="1">
      <alignment horizontal="right" vertical="top" wrapText="1"/>
    </xf>
    <xf numFmtId="4" fontId="61" fillId="0" borderId="57" xfId="0" applyNumberFormat="1" applyFont="1" applyBorder="1" applyAlignment="1">
      <alignment horizontal="right" vertical="top" wrapText="1"/>
    </xf>
    <xf numFmtId="4" fontId="4" fillId="0" borderId="22" xfId="0" applyNumberFormat="1" applyFont="1" applyFill="1" applyBorder="1" applyAlignment="1">
      <alignment horizontal="right" vertical="top" wrapText="1"/>
    </xf>
    <xf numFmtId="0" fontId="59" fillId="34" borderId="62" xfId="0" applyFont="1" applyFill="1" applyBorder="1" applyAlignment="1">
      <alignment vertical="top" wrapText="1"/>
    </xf>
    <xf numFmtId="0" fontId="67" fillId="0" borderId="0" xfId="0" applyFont="1"/>
    <xf numFmtId="0" fontId="68" fillId="0" borderId="0" xfId="0" applyFont="1"/>
    <xf numFmtId="0" fontId="3" fillId="46" borderId="66" xfId="0" applyFont="1" applyFill="1" applyBorder="1" applyAlignment="1">
      <alignment horizontal="left" vertical="top" wrapText="1"/>
    </xf>
    <xf numFmtId="0" fontId="59" fillId="0" borderId="66" xfId="0" applyFont="1" applyFill="1" applyBorder="1" applyAlignment="1">
      <alignment horizontal="center" vertical="center" wrapText="1"/>
    </xf>
    <xf numFmtId="167" fontId="3" fillId="0" borderId="66" xfId="0" applyNumberFormat="1" applyFont="1" applyFill="1" applyBorder="1" applyAlignment="1">
      <alignment horizontal="left" vertical="top" wrapText="1"/>
    </xf>
    <xf numFmtId="0" fontId="59" fillId="0" borderId="66" xfId="0" applyFont="1" applyFill="1" applyBorder="1" applyAlignment="1">
      <alignment horizontal="center" vertical="top" wrapText="1"/>
    </xf>
    <xf numFmtId="4" fontId="59" fillId="0" borderId="67" xfId="0" applyNumberFormat="1" applyFont="1" applyFill="1" applyBorder="1" applyAlignment="1">
      <alignment horizontal="center" vertical="center" wrapText="1"/>
    </xf>
    <xf numFmtId="10" fontId="59" fillId="0" borderId="67" xfId="0" applyNumberFormat="1" applyFont="1" applyFill="1" applyBorder="1" applyAlignment="1">
      <alignment horizontal="center" vertical="center" wrapText="1"/>
    </xf>
    <xf numFmtId="0" fontId="59" fillId="0" borderId="66" xfId="0" applyFont="1" applyBorder="1"/>
    <xf numFmtId="0" fontId="59" fillId="0" borderId="67" xfId="0" applyFont="1" applyBorder="1"/>
    <xf numFmtId="0" fontId="59" fillId="0" borderId="66" xfId="0" applyFont="1" applyBorder="1" applyAlignment="1">
      <alignment horizontal="center" vertical="center"/>
    </xf>
    <xf numFmtId="4" fontId="3" fillId="0" borderId="57" xfId="0" applyNumberFormat="1" applyFont="1" applyBorder="1" applyAlignment="1">
      <alignment horizontal="right" vertical="top" wrapText="1"/>
    </xf>
    <xf numFmtId="4" fontId="61" fillId="42" borderId="0" xfId="0" applyNumberFormat="1" applyFont="1" applyFill="1" applyBorder="1" applyAlignment="1">
      <alignment horizontal="right" vertical="top" wrapText="1"/>
    </xf>
    <xf numFmtId="4" fontId="61" fillId="42" borderId="67" xfId="0" applyNumberFormat="1" applyFont="1" applyFill="1" applyBorder="1" applyAlignment="1">
      <alignment horizontal="right" vertical="top" wrapText="1"/>
    </xf>
    <xf numFmtId="10" fontId="59" fillId="0" borderId="67" xfId="0" applyNumberFormat="1" applyFont="1" applyFill="1" applyBorder="1"/>
    <xf numFmtId="167" fontId="3" fillId="42" borderId="57" xfId="0" applyNumberFormat="1" applyFont="1" applyFill="1" applyBorder="1" applyAlignment="1">
      <alignment horizontal="left" vertical="top" wrapText="1"/>
    </xf>
    <xf numFmtId="0" fontId="59" fillId="0" borderId="0" xfId="0" applyFont="1" applyBorder="1" applyAlignment="1">
      <alignment horizontal="center" vertical="center"/>
    </xf>
    <xf numFmtId="0" fontId="59" fillId="0" borderId="24" xfId="0" applyFont="1" applyFill="1" applyBorder="1" applyAlignment="1">
      <alignment horizontal="center" vertical="center"/>
    </xf>
    <xf numFmtId="0" fontId="59" fillId="0" borderId="66" xfId="0" applyFont="1" applyFill="1" applyBorder="1" applyAlignment="1">
      <alignment horizontal="center" vertical="center"/>
    </xf>
    <xf numFmtId="0" fontId="0" fillId="0" borderId="66" xfId="0" applyBorder="1"/>
    <xf numFmtId="4" fontId="58" fillId="42" borderId="66" xfId="0" applyNumberFormat="1" applyFont="1" applyFill="1" applyBorder="1" applyAlignment="1">
      <alignment horizontal="right" vertical="top" wrapText="1"/>
    </xf>
    <xf numFmtId="0" fontId="59" fillId="0" borderId="68" xfId="0" applyFont="1" applyFill="1" applyBorder="1" applyAlignment="1">
      <alignment horizontal="center" vertical="top" wrapText="1"/>
    </xf>
    <xf numFmtId="4" fontId="59" fillId="0" borderId="68" xfId="0" applyNumberFormat="1" applyFont="1" applyFill="1" applyBorder="1" applyAlignment="1">
      <alignment horizontal="center" vertical="center" wrapText="1"/>
    </xf>
    <xf numFmtId="0" fontId="59" fillId="0" borderId="66" xfId="0" applyFont="1" applyBorder="1" applyAlignment="1">
      <alignment horizontal="center" vertical="top"/>
    </xf>
    <xf numFmtId="4" fontId="3" fillId="42" borderId="66" xfId="0" applyNumberFormat="1" applyFont="1" applyFill="1" applyBorder="1" applyAlignment="1">
      <alignment horizontal="right" vertical="top" wrapText="1"/>
    </xf>
    <xf numFmtId="0" fontId="8" fillId="34" borderId="66" xfId="0" applyFont="1" applyFill="1" applyBorder="1" applyAlignment="1">
      <alignment horizontal="center" vertical="center" wrapText="1"/>
    </xf>
    <xf numFmtId="4" fontId="58" fillId="42" borderId="28" xfId="0" applyNumberFormat="1" applyFont="1" applyFill="1" applyBorder="1" applyAlignment="1">
      <alignment horizontal="right" vertical="top" wrapText="1"/>
    </xf>
    <xf numFmtId="4" fontId="60" fillId="0" borderId="66" xfId="0" applyNumberFormat="1" applyFont="1" applyFill="1" applyBorder="1" applyAlignment="1">
      <alignment horizontal="right" vertical="center" wrapText="1"/>
    </xf>
    <xf numFmtId="0" fontId="59" fillId="34" borderId="66" xfId="0" applyFont="1" applyFill="1" applyBorder="1" applyAlignment="1">
      <alignment vertical="top" wrapText="1"/>
    </xf>
    <xf numFmtId="0" fontId="59" fillId="0" borderId="66" xfId="0" applyFont="1" applyBorder="1" applyAlignment="1">
      <alignment vertical="center"/>
    </xf>
    <xf numFmtId="14" fontId="59" fillId="0" borderId="66" xfId="0" applyNumberFormat="1" applyFont="1" applyBorder="1" applyAlignment="1">
      <alignment vertical="center"/>
    </xf>
    <xf numFmtId="4" fontId="59" fillId="0" borderId="66" xfId="0" applyNumberFormat="1" applyFont="1" applyBorder="1" applyAlignment="1">
      <alignment horizontal="right" vertical="center"/>
    </xf>
    <xf numFmtId="4" fontId="8" fillId="34" borderId="15" xfId="0" applyNumberFormat="1" applyFont="1" applyFill="1" applyBorder="1" applyAlignment="1">
      <alignment horizontal="right" vertical="center" wrapText="1"/>
    </xf>
    <xf numFmtId="4" fontId="60" fillId="35" borderId="15" xfId="0" applyNumberFormat="1" applyFont="1" applyFill="1" applyBorder="1" applyAlignment="1">
      <alignment horizontal="right" vertical="center"/>
    </xf>
    <xf numFmtId="4" fontId="60" fillId="38" borderId="15" xfId="0" applyNumberFormat="1" applyFont="1" applyFill="1" applyBorder="1" applyAlignment="1">
      <alignment horizontal="right" vertical="center" wrapText="1"/>
    </xf>
    <xf numFmtId="4" fontId="60" fillId="45" borderId="15" xfId="0" applyNumberFormat="1" applyFont="1" applyFill="1" applyBorder="1" applyAlignment="1">
      <alignment horizontal="right" vertical="center"/>
    </xf>
    <xf numFmtId="4" fontId="59" fillId="43" borderId="15" xfId="0" applyNumberFormat="1" applyFont="1" applyFill="1" applyBorder="1" applyAlignment="1">
      <alignment horizontal="right" vertical="center"/>
    </xf>
    <xf numFmtId="4" fontId="60" fillId="41" borderId="15" xfId="0" applyNumberFormat="1" applyFont="1" applyFill="1" applyBorder="1" applyAlignment="1">
      <alignment horizontal="right" vertical="center"/>
    </xf>
    <xf numFmtId="4" fontId="60" fillId="45" borderId="16" xfId="0" applyNumberFormat="1" applyFont="1" applyFill="1" applyBorder="1" applyAlignment="1">
      <alignment horizontal="right" vertical="center"/>
    </xf>
    <xf numFmtId="4" fontId="60" fillId="48" borderId="15" xfId="0" applyNumberFormat="1" applyFont="1" applyFill="1" applyBorder="1" applyAlignment="1">
      <alignment horizontal="right" vertical="center"/>
    </xf>
    <xf numFmtId="4" fontId="60" fillId="47" borderId="15" xfId="0" applyNumberFormat="1" applyFont="1" applyFill="1" applyBorder="1" applyAlignment="1">
      <alignment horizontal="right" vertical="center"/>
    </xf>
    <xf numFmtId="4" fontId="60" fillId="44" borderId="15" xfId="0" applyNumberFormat="1" applyFont="1" applyFill="1" applyBorder="1" applyAlignment="1">
      <alignment horizontal="right" vertical="center"/>
    </xf>
    <xf numFmtId="0" fontId="60" fillId="35" borderId="15" xfId="0" applyFont="1" applyFill="1" applyBorder="1" applyAlignment="1">
      <alignment horizontal="left" vertical="center"/>
    </xf>
    <xf numFmtId="0" fontId="8" fillId="43" borderId="57" xfId="0" applyFont="1" applyFill="1" applyBorder="1" applyAlignment="1">
      <alignment horizontal="left" vertical="center"/>
    </xf>
    <xf numFmtId="0" fontId="8" fillId="35" borderId="57" xfId="0" applyFont="1" applyFill="1" applyBorder="1" applyAlignment="1">
      <alignment horizontal="left" vertical="center"/>
    </xf>
    <xf numFmtId="0" fontId="8" fillId="41" borderId="57" xfId="0" applyFont="1" applyFill="1" applyBorder="1" applyAlignment="1">
      <alignment horizontal="left" vertical="center" wrapText="1"/>
    </xf>
    <xf numFmtId="0" fontId="8" fillId="45" borderId="57" xfId="0" applyFont="1" applyFill="1" applyBorder="1" applyAlignment="1">
      <alignment horizontal="left" vertical="center" wrapText="1"/>
    </xf>
    <xf numFmtId="0" fontId="8" fillId="38" borderId="57" xfId="0" applyFont="1" applyFill="1" applyBorder="1" applyAlignment="1">
      <alignment horizontal="left" vertical="center" wrapText="1"/>
    </xf>
    <xf numFmtId="0" fontId="0" fillId="48" borderId="57" xfId="0" applyFill="1" applyBorder="1" applyAlignment="1">
      <alignment horizontal="left" vertical="center"/>
    </xf>
    <xf numFmtId="0" fontId="8" fillId="39" borderId="57" xfId="0" applyFont="1" applyFill="1" applyBorder="1" applyAlignment="1">
      <alignment horizontal="left" vertical="center" wrapText="1"/>
    </xf>
    <xf numFmtId="0" fontId="60" fillId="35" borderId="49" xfId="0" applyFont="1" applyFill="1" applyBorder="1" applyAlignment="1">
      <alignment horizontal="center" vertical="center"/>
    </xf>
    <xf numFmtId="0" fontId="59" fillId="45" borderId="49" xfId="0" applyFont="1" applyFill="1" applyBorder="1" applyAlignment="1">
      <alignment horizontal="center" vertical="center"/>
    </xf>
    <xf numFmtId="0" fontId="59" fillId="43" borderId="49" xfId="0" applyFont="1" applyFill="1" applyBorder="1" applyAlignment="1">
      <alignment horizontal="center" vertical="center"/>
    </xf>
    <xf numFmtId="0" fontId="59" fillId="41" borderId="49" xfId="0" applyFont="1" applyFill="1" applyBorder="1" applyAlignment="1">
      <alignment horizontal="center"/>
    </xf>
    <xf numFmtId="0" fontId="59" fillId="45" borderId="58" xfId="0" applyFont="1" applyFill="1" applyBorder="1" applyAlignment="1">
      <alignment horizontal="center"/>
    </xf>
    <xf numFmtId="0" fontId="60" fillId="45" borderId="49" xfId="0" applyFont="1" applyFill="1" applyBorder="1" applyAlignment="1">
      <alignment horizontal="center" vertical="center"/>
    </xf>
    <xf numFmtId="0" fontId="60" fillId="47" borderId="49" xfId="0" applyFont="1" applyFill="1" applyBorder="1" applyAlignment="1">
      <alignment horizontal="center" vertical="center"/>
    </xf>
    <xf numFmtId="3" fontId="60" fillId="44" borderId="49" xfId="0" applyNumberFormat="1" applyFont="1" applyFill="1" applyBorder="1" applyAlignment="1">
      <alignment horizontal="center" vertical="center"/>
    </xf>
    <xf numFmtId="0" fontId="60" fillId="35" borderId="66" xfId="0" applyFont="1" applyFill="1" applyBorder="1" applyAlignment="1">
      <alignment vertical="center"/>
    </xf>
    <xf numFmtId="0" fontId="59" fillId="44" borderId="66" xfId="0" applyFont="1" applyFill="1" applyBorder="1" applyAlignment="1">
      <alignment horizontal="center"/>
    </xf>
    <xf numFmtId="0" fontId="3" fillId="35" borderId="67" xfId="0" applyFont="1" applyFill="1" applyBorder="1" applyAlignment="1">
      <alignment horizontal="center" vertical="top" wrapText="1"/>
    </xf>
    <xf numFmtId="4" fontId="3" fillId="35" borderId="66" xfId="0" applyNumberFormat="1" applyFont="1" applyFill="1" applyBorder="1" applyAlignment="1">
      <alignment horizontal="right" vertical="top" wrapText="1"/>
    </xf>
    <xf numFmtId="4" fontId="3" fillId="35" borderId="66" xfId="0" applyNumberFormat="1" applyFont="1" applyFill="1" applyBorder="1" applyAlignment="1">
      <alignment horizontal="left" vertical="top" wrapText="1"/>
    </xf>
    <xf numFmtId="4" fontId="3" fillId="35" borderId="66" xfId="0" applyNumberFormat="1" applyFont="1" applyFill="1" applyBorder="1" applyAlignment="1">
      <alignment horizontal="right" wrapText="1"/>
    </xf>
    <xf numFmtId="0" fontId="60" fillId="35" borderId="32" xfId="0" applyFont="1" applyFill="1" applyBorder="1" applyAlignment="1">
      <alignment horizontal="center" vertical="center" wrapText="1"/>
    </xf>
    <xf numFmtId="0" fontId="3" fillId="35" borderId="0" xfId="0" applyFont="1" applyFill="1" applyBorder="1" applyAlignment="1">
      <alignment horizontal="center" vertical="top" wrapText="1"/>
    </xf>
    <xf numFmtId="0" fontId="57" fillId="35" borderId="26" xfId="0" applyFont="1" applyFill="1" applyBorder="1" applyAlignment="1">
      <alignment horizontal="left" vertical="top" wrapText="1"/>
    </xf>
    <xf numFmtId="0" fontId="3" fillId="35" borderId="66" xfId="0" applyFont="1" applyFill="1" applyBorder="1" applyAlignment="1">
      <alignment horizontal="center" vertical="top" wrapText="1"/>
    </xf>
    <xf numFmtId="4" fontId="65" fillId="35" borderId="66" xfId="0" applyNumberFormat="1" applyFont="1" applyFill="1" applyBorder="1" applyAlignment="1">
      <alignment horizontal="right" vertical="center" wrapText="1"/>
    </xf>
    <xf numFmtId="4" fontId="60" fillId="38" borderId="66" xfId="0" applyNumberFormat="1" applyFont="1" applyFill="1" applyBorder="1" applyAlignment="1">
      <alignment horizontal="right" vertical="center" wrapText="1"/>
    </xf>
    <xf numFmtId="4" fontId="60" fillId="38" borderId="66" xfId="0" applyNumberFormat="1" applyFont="1" applyFill="1" applyBorder="1" applyAlignment="1">
      <alignment horizontal="center" vertical="center" wrapText="1"/>
    </xf>
    <xf numFmtId="4" fontId="65" fillId="38" borderId="66" xfId="0" applyNumberFormat="1" applyFont="1" applyFill="1" applyBorder="1" applyAlignment="1">
      <alignment horizontal="right" vertical="center" wrapText="1"/>
    </xf>
    <xf numFmtId="4" fontId="3" fillId="45" borderId="66" xfId="0" applyNumberFormat="1" applyFont="1" applyFill="1" applyBorder="1" applyAlignment="1">
      <alignment horizontal="right" vertical="top" wrapText="1"/>
    </xf>
    <xf numFmtId="4" fontId="3" fillId="45" borderId="66" xfId="0" applyNumberFormat="1" applyFont="1" applyFill="1" applyBorder="1" applyAlignment="1">
      <alignment horizontal="left" vertical="top" wrapText="1"/>
    </xf>
    <xf numFmtId="4" fontId="65" fillId="45" borderId="66" xfId="0" applyNumberFormat="1" applyFont="1" applyFill="1" applyBorder="1" applyAlignment="1">
      <alignment horizontal="right" vertical="center" wrapText="1"/>
    </xf>
    <xf numFmtId="0" fontId="59" fillId="37" borderId="66" xfId="0" applyFont="1" applyFill="1" applyBorder="1" applyAlignment="1">
      <alignment horizontal="center" vertical="center" wrapText="1"/>
    </xf>
    <xf numFmtId="0" fontId="60" fillId="38" borderId="49" xfId="0" applyFont="1" applyFill="1" applyBorder="1" applyAlignment="1">
      <alignment horizontal="center" wrapText="1"/>
    </xf>
    <xf numFmtId="0" fontId="1" fillId="35" borderId="66" xfId="0" applyFont="1" applyFill="1" applyBorder="1" applyAlignment="1">
      <alignment horizontal="left" vertical="top" wrapText="1"/>
    </xf>
    <xf numFmtId="0" fontId="3" fillId="35" borderId="66" xfId="0" applyFont="1" applyFill="1" applyBorder="1" applyAlignment="1">
      <alignment horizontal="left" vertical="top" wrapText="1"/>
    </xf>
    <xf numFmtId="0" fontId="57" fillId="35" borderId="66" xfId="0" applyFont="1" applyFill="1" applyBorder="1" applyAlignment="1">
      <alignment horizontal="center" vertical="top" wrapText="1"/>
    </xf>
    <xf numFmtId="0" fontId="59" fillId="34" borderId="69" xfId="0" applyFont="1" applyFill="1" applyBorder="1" applyAlignment="1">
      <alignment vertical="top" wrapText="1"/>
    </xf>
    <xf numFmtId="10" fontId="59" fillId="0" borderId="69" xfId="0" applyNumberFormat="1" applyFont="1" applyBorder="1" applyAlignment="1">
      <alignment vertical="top"/>
    </xf>
    <xf numFmtId="0" fontId="59" fillId="0" borderId="69" xfId="0" applyFont="1" applyBorder="1" applyAlignment="1">
      <alignment horizontal="center" vertical="center"/>
    </xf>
    <xf numFmtId="0" fontId="60" fillId="38" borderId="70" xfId="0" applyFont="1" applyFill="1" applyBorder="1" applyAlignment="1">
      <alignment horizontal="center" vertical="center" textRotation="90" wrapText="1"/>
    </xf>
    <xf numFmtId="0" fontId="59" fillId="34" borderId="70" xfId="0" applyFont="1" applyFill="1" applyBorder="1" applyAlignment="1">
      <alignment vertical="top" wrapText="1"/>
    </xf>
    <xf numFmtId="0" fontId="59" fillId="0" borderId="69" xfId="0" applyFont="1" applyBorder="1" applyAlignment="1">
      <alignment vertical="center"/>
    </xf>
    <xf numFmtId="14" fontId="59" fillId="0" borderId="69" xfId="0" applyNumberFormat="1" applyFont="1" applyBorder="1" applyAlignment="1">
      <alignment vertical="center"/>
    </xf>
    <xf numFmtId="4" fontId="59" fillId="0" borderId="69" xfId="0" applyNumberFormat="1" applyFont="1" applyBorder="1" applyAlignment="1">
      <alignment horizontal="right" vertical="center"/>
    </xf>
    <xf numFmtId="10" fontId="59" fillId="0" borderId="69" xfId="0" applyNumberFormat="1" applyFont="1" applyBorder="1" applyAlignment="1">
      <alignment vertical="center"/>
    </xf>
    <xf numFmtId="4" fontId="59" fillId="0" borderId="69" xfId="0" applyNumberFormat="1" applyFont="1" applyFill="1" applyBorder="1" applyAlignment="1">
      <alignment vertical="center"/>
    </xf>
    <xf numFmtId="0" fontId="59" fillId="34" borderId="71" xfId="0" applyFont="1" applyFill="1" applyBorder="1" applyAlignment="1">
      <alignment vertical="top" wrapText="1"/>
    </xf>
    <xf numFmtId="0" fontId="59" fillId="34" borderId="72" xfId="0" applyFont="1" applyFill="1" applyBorder="1" applyAlignment="1">
      <alignment vertical="top" wrapText="1"/>
    </xf>
    <xf numFmtId="0" fontId="59" fillId="0" borderId="69" xfId="0" applyNumberFormat="1" applyFont="1" applyBorder="1" applyAlignment="1">
      <alignment horizontal="center" vertical="center"/>
    </xf>
    <xf numFmtId="4" fontId="59" fillId="0" borderId="73" xfId="0" applyNumberFormat="1" applyFont="1" applyBorder="1" applyAlignment="1">
      <alignment horizontal="right" vertical="center"/>
    </xf>
    <xf numFmtId="0" fontId="59" fillId="0" borderId="69" xfId="0" applyFont="1" applyBorder="1"/>
    <xf numFmtId="0" fontId="60" fillId="41" borderId="70" xfId="0" applyFont="1" applyFill="1" applyBorder="1" applyAlignment="1">
      <alignment horizontal="center" vertical="center" textRotation="90" wrapText="1"/>
    </xf>
    <xf numFmtId="0" fontId="60" fillId="34" borderId="71" xfId="0" applyFont="1" applyFill="1" applyBorder="1" applyAlignment="1">
      <alignment horizontal="center" vertical="top" wrapText="1"/>
    </xf>
    <xf numFmtId="14" fontId="59" fillId="0" borderId="69" xfId="0" applyNumberFormat="1" applyFont="1" applyBorder="1" applyAlignment="1">
      <alignment vertical="center" wrapText="1"/>
    </xf>
    <xf numFmtId="4" fontId="61" fillId="0" borderId="69" xfId="0" applyNumberFormat="1" applyFont="1" applyBorder="1" applyAlignment="1">
      <alignment horizontal="right" vertical="center"/>
    </xf>
    <xf numFmtId="0" fontId="60" fillId="37" borderId="70" xfId="0" applyFont="1" applyFill="1" applyBorder="1" applyAlignment="1">
      <alignment horizontal="center" vertical="center" textRotation="90" wrapText="1"/>
    </xf>
    <xf numFmtId="0" fontId="59" fillId="0" borderId="69" xfId="0" applyFont="1" applyBorder="1" applyAlignment="1">
      <alignment horizontal="left" vertical="center"/>
    </xf>
    <xf numFmtId="0" fontId="59" fillId="0" borderId="73" xfId="0" applyFont="1" applyBorder="1"/>
    <xf numFmtId="0" fontId="59" fillId="0" borderId="69" xfId="0" applyFont="1" applyFill="1" applyBorder="1" applyAlignment="1">
      <alignment horizontal="center" vertical="center" wrapText="1"/>
    </xf>
    <xf numFmtId="0" fontId="59" fillId="47" borderId="70" xfId="0" applyFont="1" applyFill="1" applyBorder="1" applyAlignment="1">
      <alignment horizontal="center" vertical="center" wrapText="1"/>
    </xf>
    <xf numFmtId="0" fontId="3" fillId="46" borderId="69" xfId="0" applyFont="1" applyFill="1" applyBorder="1" applyAlignment="1">
      <alignment horizontal="left" vertical="top" wrapText="1"/>
    </xf>
    <xf numFmtId="0" fontId="3" fillId="42" borderId="0" xfId="0" applyFont="1" applyFill="1" applyBorder="1" applyAlignment="1">
      <alignment horizontal="center" vertical="top" wrapText="1"/>
    </xf>
    <xf numFmtId="4" fontId="3" fillId="42" borderId="73" xfId="0" applyNumberFormat="1" applyFont="1" applyFill="1" applyBorder="1" applyAlignment="1">
      <alignment horizontal="right" vertical="top" wrapText="1"/>
    </xf>
    <xf numFmtId="0" fontId="59" fillId="0" borderId="73" xfId="0" applyFont="1" applyFill="1" applyBorder="1" applyAlignment="1">
      <alignment horizontal="center" vertical="top" wrapText="1"/>
    </xf>
    <xf numFmtId="4" fontId="3" fillId="42" borderId="69" xfId="0" applyNumberFormat="1" applyFont="1" applyFill="1" applyBorder="1" applyAlignment="1">
      <alignment horizontal="right" vertical="top" wrapText="1"/>
    </xf>
    <xf numFmtId="0" fontId="0" fillId="0" borderId="69" xfId="0" applyBorder="1" applyAlignment="1">
      <alignment horizontal="center"/>
    </xf>
    <xf numFmtId="0" fontId="2" fillId="0" borderId="70" xfId="0" applyFont="1" applyFill="1" applyBorder="1" applyAlignment="1">
      <alignment horizontal="left" vertical="top" wrapText="1"/>
    </xf>
    <xf numFmtId="0" fontId="2" fillId="0" borderId="72" xfId="0" applyFont="1" applyFill="1" applyBorder="1" applyAlignment="1">
      <alignment horizontal="left" vertical="top" wrapText="1"/>
    </xf>
    <xf numFmtId="0" fontId="2" fillId="0" borderId="69" xfId="0" applyFont="1" applyFill="1" applyBorder="1" applyAlignment="1">
      <alignment horizontal="right" vertical="top" wrapText="1"/>
    </xf>
    <xf numFmtId="4" fontId="2" fillId="0" borderId="69" xfId="0" applyNumberFormat="1" applyFont="1" applyFill="1" applyBorder="1" applyAlignment="1">
      <alignment horizontal="right" vertical="top" wrapText="1"/>
    </xf>
    <xf numFmtId="4" fontId="2" fillId="0" borderId="73" xfId="0" applyNumberFormat="1" applyFont="1" applyFill="1" applyBorder="1" applyAlignment="1">
      <alignment horizontal="right" vertical="top" wrapText="1"/>
    </xf>
    <xf numFmtId="4" fontId="61" fillId="0" borderId="72" xfId="0" applyNumberFormat="1" applyFont="1" applyFill="1" applyBorder="1" applyAlignment="1">
      <alignment horizontal="right" vertical="top" wrapText="1"/>
    </xf>
    <xf numFmtId="4" fontId="2" fillId="0" borderId="32" xfId="0" applyNumberFormat="1" applyFont="1" applyFill="1" applyBorder="1" applyAlignment="1">
      <alignment horizontal="right" vertical="top" wrapText="1"/>
    </xf>
    <xf numFmtId="4" fontId="61" fillId="0" borderId="69" xfId="0" applyNumberFormat="1" applyFont="1" applyFill="1" applyBorder="1" applyAlignment="1">
      <alignment horizontal="right" vertical="top" wrapText="1"/>
    </xf>
    <xf numFmtId="166" fontId="2" fillId="0" borderId="27" xfId="0" applyNumberFormat="1" applyFont="1" applyFill="1" applyBorder="1" applyAlignment="1">
      <alignment horizontal="right" vertical="top" wrapText="1"/>
    </xf>
    <xf numFmtId="166" fontId="2" fillId="0" borderId="25" xfId="0" applyNumberFormat="1" applyFont="1" applyFill="1" applyBorder="1" applyAlignment="1">
      <alignment horizontal="right" vertical="top" wrapText="1"/>
    </xf>
    <xf numFmtId="0" fontId="2" fillId="0" borderId="69" xfId="0" applyFont="1" applyFill="1" applyBorder="1" applyAlignment="1">
      <alignment horizontal="left" vertical="top" wrapText="1"/>
    </xf>
    <xf numFmtId="0" fontId="2" fillId="0" borderId="69" xfId="0" applyFont="1" applyBorder="1" applyAlignment="1">
      <alignment horizontal="right" vertical="top" wrapText="1"/>
    </xf>
    <xf numFmtId="4" fontId="2" fillId="0" borderId="69" xfId="0" applyNumberFormat="1" applyFont="1" applyBorder="1" applyAlignment="1">
      <alignment horizontal="right" vertical="top" wrapText="1"/>
    </xf>
    <xf numFmtId="0" fontId="60" fillId="44" borderId="66" xfId="0" applyFont="1" applyFill="1" applyBorder="1" applyAlignment="1">
      <alignment horizontal="center" vertical="center"/>
    </xf>
    <xf numFmtId="0" fontId="59" fillId="44" borderId="53" xfId="0" applyFont="1" applyFill="1" applyBorder="1" applyAlignment="1">
      <alignment horizontal="center"/>
    </xf>
    <xf numFmtId="0" fontId="59" fillId="44" borderId="49" xfId="0" applyFont="1" applyFill="1" applyBorder="1" applyAlignment="1">
      <alignment horizontal="center"/>
    </xf>
    <xf numFmtId="0" fontId="8" fillId="34" borderId="67" xfId="0" applyFont="1" applyFill="1" applyBorder="1" applyAlignment="1">
      <alignment horizontal="center" vertical="center" wrapText="1"/>
    </xf>
    <xf numFmtId="0" fontId="8" fillId="34" borderId="53" xfId="0" applyFont="1" applyFill="1" applyBorder="1" applyAlignment="1">
      <alignment horizontal="center" vertical="center" wrapText="1"/>
    </xf>
    <xf numFmtId="0" fontId="8" fillId="34" borderId="49" xfId="0" applyFont="1" applyFill="1" applyBorder="1" applyAlignment="1">
      <alignment horizontal="center" vertical="center" wrapText="1"/>
    </xf>
    <xf numFmtId="0" fontId="59" fillId="35" borderId="66" xfId="0" applyFont="1" applyFill="1" applyBorder="1" applyAlignment="1">
      <alignment horizontal="center" vertical="center" wrapText="1"/>
    </xf>
    <xf numFmtId="0" fontId="59" fillId="38" borderId="67" xfId="0" applyFont="1" applyFill="1" applyBorder="1" applyAlignment="1">
      <alignment horizontal="center" vertical="center"/>
    </xf>
    <xf numFmtId="0" fontId="59" fillId="38" borderId="53" xfId="0" applyFont="1" applyFill="1" applyBorder="1" applyAlignment="1">
      <alignment horizontal="center" vertical="center"/>
    </xf>
    <xf numFmtId="0" fontId="59" fillId="38" borderId="49" xfId="0" applyFont="1" applyFill="1" applyBorder="1" applyAlignment="1">
      <alignment horizontal="center" vertical="center"/>
    </xf>
    <xf numFmtId="0" fontId="59" fillId="45" borderId="67" xfId="0" applyFont="1" applyFill="1" applyBorder="1" applyAlignment="1">
      <alignment horizontal="center" vertical="center"/>
    </xf>
    <xf numFmtId="0" fontId="59" fillId="45" borderId="53" xfId="0" applyFont="1" applyFill="1" applyBorder="1" applyAlignment="1">
      <alignment horizontal="center" vertical="center"/>
    </xf>
    <xf numFmtId="0" fontId="59" fillId="45" borderId="49" xfId="0" applyFont="1" applyFill="1" applyBorder="1" applyAlignment="1">
      <alignment horizontal="center" vertical="center"/>
    </xf>
    <xf numFmtId="0" fontId="59" fillId="43" borderId="67" xfId="0" applyFont="1" applyFill="1" applyBorder="1" applyAlignment="1">
      <alignment horizontal="center" vertical="center"/>
    </xf>
    <xf numFmtId="0" fontId="59" fillId="43" borderId="53" xfId="0" applyFont="1" applyFill="1" applyBorder="1" applyAlignment="1">
      <alignment horizontal="center" vertical="center"/>
    </xf>
    <xf numFmtId="0" fontId="59" fillId="43" borderId="49" xfId="0" applyFont="1" applyFill="1" applyBorder="1" applyAlignment="1">
      <alignment horizontal="center" vertical="center"/>
    </xf>
    <xf numFmtId="0" fontId="60" fillId="35" borderId="67" xfId="0" applyFont="1" applyFill="1" applyBorder="1" applyAlignment="1">
      <alignment horizontal="center" vertical="center"/>
    </xf>
    <xf numFmtId="0" fontId="60" fillId="35" borderId="53" xfId="0" applyFont="1" applyFill="1" applyBorder="1" applyAlignment="1">
      <alignment horizontal="center" vertical="center"/>
    </xf>
    <xf numFmtId="0" fontId="60" fillId="35" borderId="49" xfId="0" applyFont="1" applyFill="1" applyBorder="1" applyAlignment="1">
      <alignment horizontal="center" vertical="center"/>
    </xf>
    <xf numFmtId="0" fontId="60" fillId="38" borderId="67" xfId="0" applyFont="1" applyFill="1" applyBorder="1" applyAlignment="1">
      <alignment horizontal="center" vertical="center"/>
    </xf>
    <xf numFmtId="0" fontId="60" fillId="38" borderId="53" xfId="0" applyFont="1" applyFill="1" applyBorder="1" applyAlignment="1">
      <alignment horizontal="center" vertical="center"/>
    </xf>
    <xf numFmtId="0" fontId="60" fillId="38" borderId="49" xfId="0" applyFont="1" applyFill="1" applyBorder="1" applyAlignment="1">
      <alignment horizontal="center" vertical="center"/>
    </xf>
    <xf numFmtId="0" fontId="60" fillId="41" borderId="67" xfId="0" applyFont="1" applyFill="1" applyBorder="1" applyAlignment="1">
      <alignment horizontal="center" vertical="center"/>
    </xf>
    <xf numFmtId="0" fontId="60" fillId="41" borderId="53" xfId="0" applyFont="1" applyFill="1" applyBorder="1" applyAlignment="1">
      <alignment horizontal="center" vertical="center"/>
    </xf>
    <xf numFmtId="0" fontId="60" fillId="41" borderId="49" xfId="0" applyFont="1" applyFill="1" applyBorder="1" applyAlignment="1">
      <alignment horizontal="center" vertical="center"/>
    </xf>
    <xf numFmtId="0" fontId="60" fillId="45" borderId="67" xfId="0" applyFont="1" applyFill="1" applyBorder="1" applyAlignment="1">
      <alignment horizontal="center" vertical="center"/>
    </xf>
    <xf numFmtId="0" fontId="60" fillId="45" borderId="53" xfId="0" applyFont="1" applyFill="1" applyBorder="1" applyAlignment="1">
      <alignment horizontal="center" vertical="center"/>
    </xf>
    <xf numFmtId="0" fontId="60" fillId="45" borderId="49" xfId="0" applyFont="1" applyFill="1" applyBorder="1" applyAlignment="1">
      <alignment horizontal="center" vertical="center"/>
    </xf>
    <xf numFmtId="0" fontId="60" fillId="48" borderId="67" xfId="0" applyFont="1" applyFill="1" applyBorder="1" applyAlignment="1">
      <alignment horizontal="center" vertical="center"/>
    </xf>
    <xf numFmtId="0" fontId="60" fillId="48" borderId="53" xfId="0" applyFont="1" applyFill="1" applyBorder="1" applyAlignment="1">
      <alignment horizontal="center" vertical="center"/>
    </xf>
    <xf numFmtId="0" fontId="60" fillId="48" borderId="49" xfId="0" applyFont="1" applyFill="1" applyBorder="1" applyAlignment="1">
      <alignment horizontal="center" vertical="center"/>
    </xf>
    <xf numFmtId="0" fontId="60" fillId="47" borderId="67" xfId="0" applyFont="1" applyFill="1" applyBorder="1" applyAlignment="1">
      <alignment horizontal="center" vertical="center"/>
    </xf>
    <xf numFmtId="0" fontId="60" fillId="47" borderId="53" xfId="0" applyFont="1" applyFill="1" applyBorder="1" applyAlignment="1">
      <alignment horizontal="center" vertical="center"/>
    </xf>
    <xf numFmtId="0" fontId="60" fillId="47" borderId="49" xfId="0" applyFont="1" applyFill="1" applyBorder="1" applyAlignment="1">
      <alignment horizontal="center" vertical="center"/>
    </xf>
    <xf numFmtId="0" fontId="60" fillId="39" borderId="67" xfId="0" applyFont="1" applyFill="1" applyBorder="1" applyAlignment="1">
      <alignment horizontal="center" vertical="center"/>
    </xf>
    <xf numFmtId="0" fontId="60" fillId="39" borderId="53" xfId="0" applyFont="1" applyFill="1" applyBorder="1" applyAlignment="1">
      <alignment horizontal="center" vertical="center"/>
    </xf>
    <xf numFmtId="0" fontId="60" fillId="39" borderId="49" xfId="0" applyFont="1" applyFill="1" applyBorder="1" applyAlignment="1">
      <alignment horizontal="center" vertical="center"/>
    </xf>
    <xf numFmtId="0" fontId="60" fillId="44" borderId="53" xfId="0" applyFont="1" applyFill="1" applyBorder="1" applyAlignment="1">
      <alignment horizontal="center" vertical="center"/>
    </xf>
    <xf numFmtId="0" fontId="60" fillId="44" borderId="20" xfId="0" applyFont="1" applyFill="1" applyBorder="1" applyAlignment="1">
      <alignment horizontal="center" vertical="center"/>
    </xf>
    <xf numFmtId="0" fontId="59" fillId="44" borderId="15" xfId="0" applyFont="1" applyFill="1" applyBorder="1" applyAlignment="1">
      <alignment horizontal="center"/>
    </xf>
    <xf numFmtId="0" fontId="60" fillId="44" borderId="17" xfId="0" applyFont="1" applyFill="1" applyBorder="1" applyAlignment="1">
      <alignment horizontal="center" vertical="center"/>
    </xf>
    <xf numFmtId="0" fontId="46" fillId="44" borderId="53" xfId="0" applyFont="1" applyFill="1" applyBorder="1" applyAlignment="1">
      <alignment horizontal="center" vertical="center"/>
    </xf>
    <xf numFmtId="0" fontId="46" fillId="44" borderId="20" xfId="0" applyFont="1" applyFill="1" applyBorder="1" applyAlignment="1">
      <alignment horizontal="center" vertical="center"/>
    </xf>
    <xf numFmtId="0" fontId="46" fillId="44" borderId="17" xfId="0" applyFont="1" applyFill="1" applyBorder="1" applyAlignment="1">
      <alignment horizontal="center" vertical="center"/>
    </xf>
    <xf numFmtId="0" fontId="0" fillId="44" borderId="49" xfId="0" applyFill="1" applyBorder="1" applyAlignment="1">
      <alignment horizontal="center"/>
    </xf>
    <xf numFmtId="0" fontId="0" fillId="44" borderId="15" xfId="0" applyFill="1" applyBorder="1" applyAlignment="1">
      <alignment horizontal="center"/>
    </xf>
    <xf numFmtId="0" fontId="46" fillId="44" borderId="19" xfId="0" applyFont="1" applyFill="1" applyBorder="1" applyAlignment="1">
      <alignment horizontal="center" vertical="center"/>
    </xf>
    <xf numFmtId="0" fontId="60" fillId="44" borderId="19" xfId="0" applyFont="1" applyFill="1" applyBorder="1" applyAlignment="1">
      <alignment horizontal="center" vertical="center"/>
    </xf>
    <xf numFmtId="0" fontId="59" fillId="0" borderId="20" xfId="0" applyFont="1" applyBorder="1" applyAlignment="1">
      <alignment horizontal="center"/>
    </xf>
    <xf numFmtId="0" fontId="59" fillId="0" borderId="17" xfId="0" applyFont="1" applyBorder="1" applyAlignment="1">
      <alignment horizontal="center"/>
    </xf>
    <xf numFmtId="0" fontId="45" fillId="53" borderId="63" xfId="0" applyFont="1" applyFill="1" applyBorder="1" applyAlignment="1">
      <alignment horizontal="center" vertical="top" wrapText="1"/>
    </xf>
    <xf numFmtId="0" fontId="45" fillId="53" borderId="0" xfId="0" applyFont="1" applyFill="1" applyBorder="1" applyAlignment="1">
      <alignment horizontal="center" vertical="top" wrapText="1"/>
    </xf>
    <xf numFmtId="0" fontId="49" fillId="49" borderId="0" xfId="0" applyFont="1" applyFill="1" applyBorder="1" applyAlignment="1">
      <alignment horizontal="center"/>
    </xf>
    <xf numFmtId="4" fontId="59" fillId="0" borderId="74" xfId="0" applyNumberFormat="1" applyFont="1" applyBorder="1" applyAlignment="1">
      <alignment horizontal="right" vertical="center"/>
    </xf>
    <xf numFmtId="4" fontId="61" fillId="42" borderId="66" xfId="0" applyNumberFormat="1" applyFont="1" applyFill="1" applyBorder="1" applyAlignment="1">
      <alignment horizontal="right" vertical="top" wrapText="1"/>
    </xf>
    <xf numFmtId="4" fontId="61" fillId="42" borderId="32" xfId="0" applyNumberFormat="1" applyFont="1" applyFill="1" applyBorder="1" applyAlignment="1">
      <alignment horizontal="right" vertical="top" wrapText="1"/>
    </xf>
    <xf numFmtId="0" fontId="59" fillId="0" borderId="74" xfId="0" applyFont="1" applyBorder="1" applyAlignment="1">
      <alignment horizontal="center" vertical="top"/>
    </xf>
    <xf numFmtId="4" fontId="3" fillId="42" borderId="75" xfId="0" applyNumberFormat="1" applyFont="1" applyFill="1" applyBorder="1" applyAlignment="1">
      <alignment horizontal="right" vertical="top" wrapText="1"/>
    </xf>
    <xf numFmtId="4" fontId="58" fillId="42" borderId="75" xfId="0" applyNumberFormat="1" applyFont="1" applyFill="1" applyBorder="1" applyAlignment="1">
      <alignment horizontal="right" vertical="top" wrapText="1"/>
    </xf>
    <xf numFmtId="4" fontId="3" fillId="42" borderId="76" xfId="0" applyNumberFormat="1" applyFont="1" applyFill="1" applyBorder="1" applyAlignment="1">
      <alignment horizontal="right" vertical="top" wrapText="1"/>
    </xf>
  </cellXfs>
  <cellStyles count="111">
    <cellStyle name="20% - Accent1" xfId="1"/>
    <cellStyle name="20% - Accent2" xfId="2"/>
    <cellStyle name="20% - Accent3" xfId="3"/>
    <cellStyle name="20% - Accent4" xfId="4"/>
    <cellStyle name="20% - Accent5" xfId="5"/>
    <cellStyle name="20% - Accent6" xfId="6"/>
    <cellStyle name="20% - Έμφαση1 2" xfId="7"/>
    <cellStyle name="20% - Έμφαση2 2" xfId="8"/>
    <cellStyle name="20% - Έμφαση3 2" xfId="9"/>
    <cellStyle name="20% - Έμφαση4 2" xfId="10"/>
    <cellStyle name="20% - Έμφαση5 2" xfId="11"/>
    <cellStyle name="20% - Έμφαση6 2" xfId="12"/>
    <cellStyle name="40% - Accent1" xfId="13"/>
    <cellStyle name="40% - Accent2" xfId="14"/>
    <cellStyle name="40% - Accent3" xfId="15"/>
    <cellStyle name="40% - Accent4" xfId="16"/>
    <cellStyle name="40% - Accent5" xfId="17"/>
    <cellStyle name="40% - Accent6" xfId="18"/>
    <cellStyle name="40% - Έμφαση1 2" xfId="19"/>
    <cellStyle name="40% - Έμφαση2 2" xfId="20"/>
    <cellStyle name="40% - Έμφαση3 2" xfId="21"/>
    <cellStyle name="40% - Έμφαση4 2" xfId="22"/>
    <cellStyle name="40% - Έμφαση5 2" xfId="23"/>
    <cellStyle name="40% - Έμφαση6 2" xfId="24"/>
    <cellStyle name="60% - Accent1" xfId="25"/>
    <cellStyle name="60% - Accent2" xfId="26"/>
    <cellStyle name="60% - Accent3" xfId="27"/>
    <cellStyle name="60% - Accent4" xfId="28"/>
    <cellStyle name="60% - Accent5" xfId="29"/>
    <cellStyle name="60% - Accent6" xfId="30"/>
    <cellStyle name="60% - Έμφαση1 2" xfId="31"/>
    <cellStyle name="60% - Έμφαση2 2" xfId="32"/>
    <cellStyle name="60% - Έμφαση3 2" xfId="33"/>
    <cellStyle name="60% - Έμφαση4 2" xfId="34"/>
    <cellStyle name="60% - Έμφαση5 2" xfId="35"/>
    <cellStyle name="60% - Έμφαση6 2" xfId="36"/>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uro" xfId="46"/>
    <cellStyle name="Excel Built-in Normal" xfId="47"/>
    <cellStyle name="Explanatory Text" xfId="48"/>
    <cellStyle name="Good" xfId="49"/>
    <cellStyle name="Heading 1" xfId="50"/>
    <cellStyle name="Heading 2" xfId="51"/>
    <cellStyle name="Heading 3" xfId="52"/>
    <cellStyle name="Heading 4" xfId="53"/>
    <cellStyle name="Input" xfId="54"/>
    <cellStyle name="Linked Cell" xfId="55"/>
    <cellStyle name="Neutral" xfId="56"/>
    <cellStyle name="Normal 2" xfId="57"/>
    <cellStyle name="Note" xfId="58"/>
    <cellStyle name="Output" xfId="59"/>
    <cellStyle name="Title" xfId="60"/>
    <cellStyle name="Total" xfId="61"/>
    <cellStyle name="Warning Text" xfId="62"/>
    <cellStyle name="Βασικό_ΕΞΟΠΛΙΣΜΟΣ ΝΟΣΟΚ _5 ΤΕΛΙΚΟ-ΠΡΟΣΦΟΡΕΣ-06" xfId="63"/>
    <cellStyle name="Εισαγωγή 2" xfId="64"/>
    <cellStyle name="Έλεγχος κελιού 2" xfId="65"/>
    <cellStyle name="Έμφαση1 2" xfId="66"/>
    <cellStyle name="Έμφαση2 2" xfId="67"/>
    <cellStyle name="Έμφαση3 2" xfId="68"/>
    <cellStyle name="Έμφαση4 2" xfId="69"/>
    <cellStyle name="Έμφαση5 2" xfId="70"/>
    <cellStyle name="Έμφαση6 2" xfId="71"/>
    <cellStyle name="Έξοδος 2" xfId="72"/>
    <cellStyle name="Επεξηγηματικό κείμενο 2" xfId="73"/>
    <cellStyle name="Επικεφαλίδα 1 2" xfId="74"/>
    <cellStyle name="Επικεφαλίδα 2 2" xfId="75"/>
    <cellStyle name="Επικεφαλίδα 3 2" xfId="76"/>
    <cellStyle name="Επικεφαλίδα 4 2" xfId="77"/>
    <cellStyle name="Κακό 2" xfId="78"/>
    <cellStyle name="Καλό 2" xfId="79"/>
    <cellStyle name="Κανονικό" xfId="0" builtinId="0"/>
    <cellStyle name="Κανονικό 2" xfId="80"/>
    <cellStyle name="Κανονικό 2 2" xfId="81"/>
    <cellStyle name="Κανονικό 2 3" xfId="82"/>
    <cellStyle name="Κανονικό 2 4" xfId="83"/>
    <cellStyle name="Κανονικό 3" xfId="84"/>
    <cellStyle name="Κανονικό 3 2" xfId="85"/>
    <cellStyle name="Κανονικό 3 3" xfId="86"/>
    <cellStyle name="Κανονικό 4" xfId="87"/>
    <cellStyle name="Κανονικό 4 2" xfId="88"/>
    <cellStyle name="Κανονικό 4 2 2" xfId="105"/>
    <cellStyle name="Κανονικό 4 2 2 2" xfId="109"/>
    <cellStyle name="Κανονικό 4 2 3" xfId="107"/>
    <cellStyle name="Κανονικό 5" xfId="89"/>
    <cellStyle name="Κανονικό 6" xfId="90"/>
    <cellStyle name="Κανονικό 6 2" xfId="91"/>
    <cellStyle name="Κανονικό 6 2 2" xfId="106"/>
    <cellStyle name="Κανονικό 6 2 2 2" xfId="110"/>
    <cellStyle name="Κανονικό 6 2 3" xfId="108"/>
    <cellStyle name="Κανονικό 7" xfId="92"/>
    <cellStyle name="Κόμμα 2" xfId="93"/>
    <cellStyle name="Νόμισμα 2" xfId="94"/>
    <cellStyle name="Νόμισμα 3" xfId="95"/>
    <cellStyle name="Νομισματική μονάδα 2" xfId="96"/>
    <cellStyle name="Ουδέτερο 2" xfId="97"/>
    <cellStyle name="Ποσοστό 2" xfId="98"/>
    <cellStyle name="Προειδοποιητικό κείμενο 2" xfId="99"/>
    <cellStyle name="Σημείωση 2" xfId="100"/>
    <cellStyle name="Συνδεδεμένο κελί 2" xfId="101"/>
    <cellStyle name="Σύνολο 2" xfId="102"/>
    <cellStyle name="Τίτλος 2" xfId="103"/>
    <cellStyle name="Υπολογισμός 2" xfId="104"/>
  </cellStyles>
  <dxfs count="0"/>
  <tableStyles count="0" defaultTableStyle="TableStyleMedium2" defaultPivotStyle="PivotStyleLight16"/>
  <colors>
    <mruColors>
      <color rgb="FFD9ECF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'ΓΕΝΙΚΑ ΣΥΝΟΛΑ'!$B$37</c:f>
              <c:strCache>
                <c:ptCount val="1"/>
                <c:pt idx="0">
                  <c:v>340 ΕΡΓΑ ΕΣΠΑ_31.12.19</c:v>
                </c:pt>
              </c:strCache>
            </c:strRef>
          </c:tx>
          <c:invertIfNegative val="0"/>
          <c:dLbls>
            <c:showLegendKey val="0"/>
            <c:showVal val="1"/>
            <c:showCatName val="0"/>
            <c:showSerName val="0"/>
            <c:showPercent val="0"/>
            <c:showBubbleSize val="0"/>
            <c:showLeaderLines val="0"/>
          </c:dLbls>
          <c:cat>
            <c:strRef>
              <c:f>'ΓΕΝΙΚΑ ΣΥΝΟΛΑ'!$C$36:$E$36</c:f>
              <c:strCache>
                <c:ptCount val="3"/>
                <c:pt idx="0">
                  <c:v>ΕΝΤΑΞΕΙΣ</c:v>
                </c:pt>
                <c:pt idx="1">
                  <c:v>ΣΥΜΒΑΣΕΙΣ</c:v>
                </c:pt>
                <c:pt idx="2">
                  <c:v>ΔΑΠΑΝΕΣ</c:v>
                </c:pt>
              </c:strCache>
            </c:strRef>
          </c:cat>
          <c:val>
            <c:numRef>
              <c:f>'ΓΕΝΙΚΑ ΣΥΝΟΛΑ'!$C$37:$E$37</c:f>
              <c:numCache>
                <c:formatCode>#,##0.00</c:formatCode>
                <c:ptCount val="3"/>
                <c:pt idx="0">
                  <c:v>542181356.79286003</c:v>
                </c:pt>
                <c:pt idx="1">
                  <c:v>322136211.633111</c:v>
                </c:pt>
                <c:pt idx="2">
                  <c:v>177458569.09276751</c:v>
                </c:pt>
              </c:numCache>
            </c:numRef>
          </c:val>
        </c:ser>
        <c:ser>
          <c:idx val="1"/>
          <c:order val="1"/>
          <c:tx>
            <c:strRef>
              <c:f>'ΓΕΝΙΚΑ ΣΥΝΟΛΑ'!$B$38</c:f>
              <c:strCache>
                <c:ptCount val="1"/>
                <c:pt idx="0">
                  <c:v>381 ΕΡΓΑ ΕΣΠΑ_30.06.20</c:v>
                </c:pt>
              </c:strCache>
            </c:strRef>
          </c:tx>
          <c:invertIfNegative val="0"/>
          <c:dLbls>
            <c:showLegendKey val="0"/>
            <c:showVal val="1"/>
            <c:showCatName val="0"/>
            <c:showSerName val="0"/>
            <c:showPercent val="0"/>
            <c:showBubbleSize val="0"/>
            <c:showLeaderLines val="0"/>
          </c:dLbls>
          <c:cat>
            <c:strRef>
              <c:f>'ΓΕΝΙΚΑ ΣΥΝΟΛΑ'!$C$36:$E$36</c:f>
              <c:strCache>
                <c:ptCount val="3"/>
                <c:pt idx="0">
                  <c:v>ΕΝΤΑΞΕΙΣ</c:v>
                </c:pt>
                <c:pt idx="1">
                  <c:v>ΣΥΜΒΑΣΕΙΣ</c:v>
                </c:pt>
                <c:pt idx="2">
                  <c:v>ΔΑΠΑΝΕΣ</c:v>
                </c:pt>
              </c:strCache>
            </c:strRef>
          </c:cat>
          <c:val>
            <c:numRef>
              <c:f>'ΓΕΝΙΚΑ ΣΥΝΟΛΑ'!$C$38:$E$38</c:f>
              <c:numCache>
                <c:formatCode>#,##0.00</c:formatCode>
                <c:ptCount val="3"/>
                <c:pt idx="0">
                  <c:v>599463435.63286006</c:v>
                </c:pt>
                <c:pt idx="1">
                  <c:v>348013416.91286105</c:v>
                </c:pt>
                <c:pt idx="2">
                  <c:v>195438022.96076751</c:v>
                </c:pt>
              </c:numCache>
            </c:numRef>
          </c:val>
        </c:ser>
        <c:ser>
          <c:idx val="2"/>
          <c:order val="2"/>
          <c:tx>
            <c:strRef>
              <c:f>'ΓΕΝΙΚΑ ΣΥΝΟΛΑ'!$B$39</c:f>
              <c:strCache>
                <c:ptCount val="1"/>
                <c:pt idx="0">
                  <c:v>513 ΕΡΓΑ ΕΣΠΑ_31.12.20</c:v>
                </c:pt>
              </c:strCache>
            </c:strRef>
          </c:tx>
          <c:invertIfNegative val="0"/>
          <c:dLbls>
            <c:showLegendKey val="0"/>
            <c:showVal val="1"/>
            <c:showCatName val="0"/>
            <c:showSerName val="0"/>
            <c:showPercent val="0"/>
            <c:showBubbleSize val="0"/>
            <c:showLeaderLines val="0"/>
          </c:dLbls>
          <c:cat>
            <c:strRef>
              <c:f>'ΓΕΝΙΚΑ ΣΥΝΟΛΑ'!$C$36:$E$36</c:f>
              <c:strCache>
                <c:ptCount val="3"/>
                <c:pt idx="0">
                  <c:v>ΕΝΤΑΞΕΙΣ</c:v>
                </c:pt>
                <c:pt idx="1">
                  <c:v>ΣΥΜΒΑΣΕΙΣ</c:v>
                </c:pt>
                <c:pt idx="2">
                  <c:v>ΔΑΠΑΝΕΣ</c:v>
                </c:pt>
              </c:strCache>
            </c:strRef>
          </c:cat>
          <c:val>
            <c:numRef>
              <c:f>'ΓΕΝΙΚΑ ΣΥΝΟΛΑ'!$C$39:$E$39</c:f>
              <c:numCache>
                <c:formatCode>#,##0.00</c:formatCode>
                <c:ptCount val="3"/>
                <c:pt idx="0">
                  <c:v>1158795425.5128598</c:v>
                </c:pt>
                <c:pt idx="1">
                  <c:v>643208409.86286008</c:v>
                </c:pt>
                <c:pt idx="2">
                  <c:v>253783073.45726746</c:v>
                </c:pt>
              </c:numCache>
            </c:numRef>
          </c:val>
        </c:ser>
        <c:dLbls>
          <c:showLegendKey val="0"/>
          <c:showVal val="0"/>
          <c:showCatName val="0"/>
          <c:showSerName val="0"/>
          <c:showPercent val="0"/>
          <c:showBubbleSize val="0"/>
        </c:dLbls>
        <c:gapWidth val="150"/>
        <c:axId val="93747840"/>
        <c:axId val="93757824"/>
      </c:barChart>
      <c:catAx>
        <c:axId val="93747840"/>
        <c:scaling>
          <c:orientation val="minMax"/>
        </c:scaling>
        <c:delete val="0"/>
        <c:axPos val="b"/>
        <c:majorTickMark val="out"/>
        <c:minorTickMark val="none"/>
        <c:tickLblPos val="nextTo"/>
        <c:crossAx val="93757824"/>
        <c:crosses val="autoZero"/>
        <c:auto val="1"/>
        <c:lblAlgn val="ctr"/>
        <c:lblOffset val="100"/>
        <c:noMultiLvlLbl val="0"/>
      </c:catAx>
      <c:valAx>
        <c:axId val="93757824"/>
        <c:scaling>
          <c:orientation val="minMax"/>
        </c:scaling>
        <c:delete val="0"/>
        <c:axPos val="l"/>
        <c:majorGridlines/>
        <c:numFmt formatCode="#,##0.00" sourceLinked="1"/>
        <c:majorTickMark val="out"/>
        <c:minorTickMark val="none"/>
        <c:tickLblPos val="nextTo"/>
        <c:crossAx val="93747840"/>
        <c:crosses val="autoZero"/>
        <c:crossBetween val="between"/>
      </c:valAx>
    </c:plotArea>
    <c:legend>
      <c:legendPos val="r"/>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1466849</xdr:colOff>
      <xdr:row>43</xdr:row>
      <xdr:rowOff>185737</xdr:rowOff>
    </xdr:from>
    <xdr:to>
      <xdr:col>6</xdr:col>
      <xdr:colOff>114300</xdr:colOff>
      <xdr:row>66</xdr:row>
      <xdr:rowOff>123825</xdr:rowOff>
    </xdr:to>
    <xdr:graphicFrame macro="">
      <xdr:nvGraphicFramePr>
        <xdr:cNvPr id="2" name="Γράφημα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topLeftCell="A43" workbookViewId="0"/>
  </sheetViews>
  <sheetFormatPr defaultRowHeight="15" x14ac:dyDescent="0.25"/>
  <sheetData>
    <row r="1" spans="1:2" x14ac:dyDescent="0.25">
      <c r="A1" t="s">
        <v>72</v>
      </c>
    </row>
    <row r="2" spans="1:2" x14ac:dyDescent="0.25">
      <c r="A2" t="s">
        <v>73</v>
      </c>
    </row>
    <row r="3" spans="1:2" x14ac:dyDescent="0.25">
      <c r="A3" t="s">
        <v>74</v>
      </c>
    </row>
    <row r="4" spans="1:2" x14ac:dyDescent="0.25">
      <c r="A4" t="s">
        <v>75</v>
      </c>
    </row>
    <row r="5" spans="1:2" x14ac:dyDescent="0.25">
      <c r="A5" t="s">
        <v>76</v>
      </c>
      <c r="B5" t="s">
        <v>77</v>
      </c>
    </row>
    <row r="6" spans="1:2" x14ac:dyDescent="0.25">
      <c r="A6" t="s">
        <v>78</v>
      </c>
    </row>
    <row r="7" spans="1:2" x14ac:dyDescent="0.25">
      <c r="A7" t="s">
        <v>79</v>
      </c>
    </row>
    <row r="8" spans="1:2" x14ac:dyDescent="0.25">
      <c r="A8" t="s">
        <v>80</v>
      </c>
    </row>
    <row r="10" spans="1:2" x14ac:dyDescent="0.25">
      <c r="A10" t="s">
        <v>81</v>
      </c>
    </row>
    <row r="11" spans="1:2" x14ac:dyDescent="0.25">
      <c r="A11" t="s">
        <v>82</v>
      </c>
      <c r="B11" t="s">
        <v>83</v>
      </c>
    </row>
    <row r="12" spans="1:2" x14ac:dyDescent="0.25">
      <c r="A12" t="s">
        <v>84</v>
      </c>
      <c r="B12" t="s">
        <v>85</v>
      </c>
    </row>
    <row r="13" spans="1:2" x14ac:dyDescent="0.25">
      <c r="A13" t="s">
        <v>86</v>
      </c>
      <c r="B13" t="s">
        <v>87</v>
      </c>
    </row>
    <row r="14" spans="1:2" x14ac:dyDescent="0.25">
      <c r="A14" t="s">
        <v>88</v>
      </c>
      <c r="B14" t="s">
        <v>89</v>
      </c>
    </row>
    <row r="15" spans="1:2" x14ac:dyDescent="0.25">
      <c r="A15" t="s">
        <v>90</v>
      </c>
      <c r="B15" t="s">
        <v>91</v>
      </c>
    </row>
    <row r="16" spans="1:2" x14ac:dyDescent="0.25">
      <c r="A16" t="s">
        <v>92</v>
      </c>
      <c r="B16" t="s">
        <v>93</v>
      </c>
    </row>
    <row r="17" spans="1:2" x14ac:dyDescent="0.25">
      <c r="A17" t="s">
        <v>94</v>
      </c>
      <c r="B17" t="s">
        <v>95</v>
      </c>
    </row>
    <row r="18" spans="1:2" x14ac:dyDescent="0.25">
      <c r="A18" t="s">
        <v>96</v>
      </c>
      <c r="B18" t="s">
        <v>97</v>
      </c>
    </row>
    <row r="19" spans="1:2" x14ac:dyDescent="0.25">
      <c r="A19" t="s">
        <v>98</v>
      </c>
      <c r="B19" t="s">
        <v>99</v>
      </c>
    </row>
    <row r="20" spans="1:2" x14ac:dyDescent="0.25">
      <c r="A20" t="s">
        <v>100</v>
      </c>
      <c r="B20" t="s">
        <v>101</v>
      </c>
    </row>
    <row r="21" spans="1:2" x14ac:dyDescent="0.25">
      <c r="A21" t="s">
        <v>102</v>
      </c>
      <c r="B21" t="s">
        <v>103</v>
      </c>
    </row>
    <row r="22" spans="1:2" x14ac:dyDescent="0.25">
      <c r="A22" t="s">
        <v>104</v>
      </c>
      <c r="B22" t="s">
        <v>105</v>
      </c>
    </row>
    <row r="23" spans="1:2" x14ac:dyDescent="0.25">
      <c r="A23" t="s">
        <v>106</v>
      </c>
      <c r="B23" t="s">
        <v>107</v>
      </c>
    </row>
    <row r="24" spans="1:2" x14ac:dyDescent="0.25">
      <c r="A24" t="s">
        <v>108</v>
      </c>
      <c r="B24" t="s">
        <v>109</v>
      </c>
    </row>
    <row r="25" spans="1:2" x14ac:dyDescent="0.25">
      <c r="A25" t="s">
        <v>110</v>
      </c>
      <c r="B25" t="s">
        <v>111</v>
      </c>
    </row>
    <row r="26" spans="1:2" x14ac:dyDescent="0.25">
      <c r="A26" t="s">
        <v>112</v>
      </c>
      <c r="B26" t="s">
        <v>113</v>
      </c>
    </row>
    <row r="27" spans="1:2" x14ac:dyDescent="0.25">
      <c r="A27" t="s">
        <v>114</v>
      </c>
      <c r="B27" t="s">
        <v>115</v>
      </c>
    </row>
    <row r="28" spans="1:2" x14ac:dyDescent="0.25">
      <c r="A28" t="s">
        <v>116</v>
      </c>
      <c r="B28" t="s">
        <v>117</v>
      </c>
    </row>
    <row r="29" spans="1:2" x14ac:dyDescent="0.25">
      <c r="A29" t="s">
        <v>118</v>
      </c>
      <c r="B29" t="s">
        <v>119</v>
      </c>
    </row>
    <row r="30" spans="1:2" x14ac:dyDescent="0.25">
      <c r="A30" t="s">
        <v>120</v>
      </c>
      <c r="B30" t="s">
        <v>121</v>
      </c>
    </row>
    <row r="31" spans="1:2" x14ac:dyDescent="0.25">
      <c r="A31" t="s">
        <v>122</v>
      </c>
      <c r="B31" t="s">
        <v>123</v>
      </c>
    </row>
    <row r="32" spans="1:2" x14ac:dyDescent="0.25">
      <c r="A32" t="s">
        <v>124</v>
      </c>
      <c r="B32" t="s">
        <v>125</v>
      </c>
    </row>
    <row r="33" spans="1:2" x14ac:dyDescent="0.25">
      <c r="A33" t="s">
        <v>126</v>
      </c>
      <c r="B33" t="s">
        <v>127</v>
      </c>
    </row>
    <row r="34" spans="1:2" x14ac:dyDescent="0.25">
      <c r="A34" t="s">
        <v>128</v>
      </c>
      <c r="B34" t="s">
        <v>129</v>
      </c>
    </row>
    <row r="35" spans="1:2" x14ac:dyDescent="0.25">
      <c r="A35" t="s">
        <v>130</v>
      </c>
      <c r="B35" t="s">
        <v>131</v>
      </c>
    </row>
    <row r="36" spans="1:2" x14ac:dyDescent="0.25">
      <c r="A36" t="s">
        <v>132</v>
      </c>
      <c r="B36" t="s">
        <v>133</v>
      </c>
    </row>
    <row r="37" spans="1:2" x14ac:dyDescent="0.25">
      <c r="A37" t="s">
        <v>134</v>
      </c>
      <c r="B37" t="s">
        <v>135</v>
      </c>
    </row>
    <row r="38" spans="1:2" x14ac:dyDescent="0.25">
      <c r="A38" t="s">
        <v>136</v>
      </c>
      <c r="B38" t="s">
        <v>137</v>
      </c>
    </row>
    <row r="39" spans="1:2" x14ac:dyDescent="0.25">
      <c r="A39" t="s">
        <v>138</v>
      </c>
      <c r="B39" t="s">
        <v>139</v>
      </c>
    </row>
    <row r="40" spans="1:2" x14ac:dyDescent="0.25">
      <c r="A40" t="s">
        <v>140</v>
      </c>
      <c r="B40" t="s">
        <v>141</v>
      </c>
    </row>
    <row r="41" spans="1:2" x14ac:dyDescent="0.25">
      <c r="A41" t="s">
        <v>142</v>
      </c>
      <c r="B41" t="s">
        <v>143</v>
      </c>
    </row>
    <row r="42" spans="1:2" x14ac:dyDescent="0.25">
      <c r="A42" t="s">
        <v>144</v>
      </c>
      <c r="B42" t="s">
        <v>145</v>
      </c>
    </row>
    <row r="43" spans="1:2" x14ac:dyDescent="0.25">
      <c r="A43" t="s">
        <v>146</v>
      </c>
      <c r="B43" t="s">
        <v>147</v>
      </c>
    </row>
    <row r="44" spans="1:2" x14ac:dyDescent="0.25">
      <c r="A44" t="s">
        <v>148</v>
      </c>
      <c r="B44" t="s">
        <v>149</v>
      </c>
    </row>
    <row r="45" spans="1:2" x14ac:dyDescent="0.25">
      <c r="A45" t="s">
        <v>150</v>
      </c>
      <c r="B45" t="s">
        <v>151</v>
      </c>
    </row>
    <row r="46" spans="1:2" x14ac:dyDescent="0.25">
      <c r="A46" t="s">
        <v>152</v>
      </c>
      <c r="B46" t="s">
        <v>153</v>
      </c>
    </row>
    <row r="47" spans="1:2" x14ac:dyDescent="0.25">
      <c r="A47" t="s">
        <v>154</v>
      </c>
      <c r="B47" t="s">
        <v>155</v>
      </c>
    </row>
    <row r="48" spans="1:2" x14ac:dyDescent="0.25">
      <c r="A48" t="s">
        <v>156</v>
      </c>
      <c r="B48" t="s">
        <v>157</v>
      </c>
    </row>
    <row r="49" spans="1:2" x14ac:dyDescent="0.25">
      <c r="A49" t="s">
        <v>158</v>
      </c>
      <c r="B49" t="s">
        <v>159</v>
      </c>
    </row>
    <row r="50" spans="1:2" x14ac:dyDescent="0.25">
      <c r="A50" t="s">
        <v>160</v>
      </c>
      <c r="B50" t="s">
        <v>161</v>
      </c>
    </row>
    <row r="51" spans="1:2" x14ac:dyDescent="0.25">
      <c r="A51" t="s">
        <v>162</v>
      </c>
      <c r="B51" t="s">
        <v>163</v>
      </c>
    </row>
    <row r="52" spans="1:2" x14ac:dyDescent="0.25">
      <c r="A52" t="s">
        <v>164</v>
      </c>
      <c r="B52" t="s">
        <v>165</v>
      </c>
    </row>
    <row r="53" spans="1:2" x14ac:dyDescent="0.25">
      <c r="A53" t="s">
        <v>166</v>
      </c>
      <c r="B53" t="s">
        <v>167</v>
      </c>
    </row>
    <row r="54" spans="1:2" x14ac:dyDescent="0.25">
      <c r="A54" t="s">
        <v>168</v>
      </c>
      <c r="B54" t="s">
        <v>169</v>
      </c>
    </row>
    <row r="55" spans="1:2" x14ac:dyDescent="0.25">
      <c r="A55" t="s">
        <v>164</v>
      </c>
      <c r="B55" t="s">
        <v>170</v>
      </c>
    </row>
    <row r="56" spans="1:2" x14ac:dyDescent="0.25">
      <c r="A56" t="s">
        <v>166</v>
      </c>
      <c r="B56" t="s">
        <v>171</v>
      </c>
    </row>
    <row r="57" spans="1:2" x14ac:dyDescent="0.25">
      <c r="A57" t="s">
        <v>172</v>
      </c>
      <c r="B57" t="s">
        <v>173</v>
      </c>
    </row>
    <row r="58" spans="1:2" x14ac:dyDescent="0.25">
      <c r="A58" t="s">
        <v>174</v>
      </c>
      <c r="B58" t="s">
        <v>175</v>
      </c>
    </row>
    <row r="59" spans="1:2" x14ac:dyDescent="0.25">
      <c r="A59" t="s">
        <v>176</v>
      </c>
      <c r="B59" t="s">
        <v>177</v>
      </c>
    </row>
    <row r="60" spans="1:2" x14ac:dyDescent="0.25">
      <c r="A60" t="s">
        <v>178</v>
      </c>
      <c r="B60" t="s">
        <v>179</v>
      </c>
    </row>
    <row r="61" spans="1:2" x14ac:dyDescent="0.25">
      <c r="A61" t="s">
        <v>180</v>
      </c>
      <c r="B61" t="s">
        <v>181</v>
      </c>
    </row>
    <row r="62" spans="1:2" x14ac:dyDescent="0.25">
      <c r="A62" t="s">
        <v>182</v>
      </c>
      <c r="B62" t="s">
        <v>183</v>
      </c>
    </row>
    <row r="63" spans="1:2" x14ac:dyDescent="0.25">
      <c r="A63" t="s">
        <v>184</v>
      </c>
      <c r="B63" t="s">
        <v>185</v>
      </c>
    </row>
    <row r="64" spans="1:2" x14ac:dyDescent="0.25">
      <c r="A64" t="s">
        <v>186</v>
      </c>
      <c r="B64" t="s">
        <v>187</v>
      </c>
    </row>
    <row r="65" spans="1:3" x14ac:dyDescent="0.25">
      <c r="A65" t="s">
        <v>188</v>
      </c>
      <c r="B65" t="s">
        <v>189</v>
      </c>
    </row>
    <row r="66" spans="1:3" x14ac:dyDescent="0.25">
      <c r="A66" t="s">
        <v>190</v>
      </c>
      <c r="B66" t="s">
        <v>191</v>
      </c>
    </row>
    <row r="67" spans="1:3" x14ac:dyDescent="0.25">
      <c r="A67" t="s">
        <v>192</v>
      </c>
      <c r="B67" t="s">
        <v>193</v>
      </c>
      <c r="C67" t="s">
        <v>194</v>
      </c>
    </row>
    <row r="68" spans="1:3" x14ac:dyDescent="0.25">
      <c r="A68" t="s">
        <v>195</v>
      </c>
      <c r="B68" t="s">
        <v>196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15"/>
  <sheetViews>
    <sheetView zoomScale="85" zoomScaleNormal="85" workbookViewId="0">
      <pane ySplit="1" topLeftCell="A2" activePane="bottomLeft" state="frozen"/>
      <selection pane="bottomLeft" activeCell="K14" sqref="K14"/>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3.42578125" style="62" customWidth="1"/>
    <col min="16" max="16" width="14.42578125" style="62" customWidth="1"/>
    <col min="17" max="17" width="13.85546875" style="62" customWidth="1"/>
    <col min="18" max="18" width="14.5703125" style="15" customWidth="1"/>
    <col min="19" max="21" width="14.28515625" style="62" bestFit="1" customWidth="1"/>
    <col min="22" max="16384" width="9.140625" style="62"/>
  </cols>
  <sheetData>
    <row r="1" spans="1:126"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126" ht="24" customHeight="1" x14ac:dyDescent="0.25">
      <c r="A2" s="12"/>
      <c r="B2" s="13" t="s">
        <v>493</v>
      </c>
      <c r="C2" s="12"/>
      <c r="D2" s="12"/>
      <c r="E2" s="12"/>
      <c r="F2" s="12"/>
      <c r="G2" s="12"/>
      <c r="H2" s="12"/>
      <c r="I2" s="12"/>
      <c r="J2" s="13" t="s">
        <v>1056</v>
      </c>
      <c r="K2" s="12"/>
      <c r="L2" s="12"/>
      <c r="M2" s="12"/>
      <c r="N2" s="12"/>
      <c r="O2" s="12"/>
      <c r="P2" s="12"/>
      <c r="Q2" s="12"/>
      <c r="R2" s="100"/>
    </row>
    <row r="3" spans="1:126" ht="9" customHeight="1" x14ac:dyDescent="0.25"/>
    <row r="5" spans="1:126" ht="18.75" x14ac:dyDescent="0.3">
      <c r="A5" s="43"/>
      <c r="B5" s="44" t="s">
        <v>846</v>
      </c>
      <c r="C5" s="45"/>
      <c r="D5" s="44"/>
      <c r="E5" s="44"/>
      <c r="F5" s="44"/>
      <c r="G5" s="44"/>
      <c r="H5" s="44"/>
      <c r="I5" s="46"/>
      <c r="J5" s="46"/>
      <c r="K5" s="46"/>
      <c r="L5" s="46"/>
      <c r="M5" s="46"/>
      <c r="N5" s="46"/>
      <c r="O5" s="36"/>
      <c r="P5" s="36"/>
      <c r="Q5" s="36"/>
      <c r="R5" s="103"/>
    </row>
    <row r="6" spans="1:126" ht="75" x14ac:dyDescent="0.25">
      <c r="A6" s="109" t="s">
        <v>470</v>
      </c>
      <c r="B6" s="6" t="s">
        <v>0</v>
      </c>
      <c r="C6" s="6" t="s">
        <v>1</v>
      </c>
      <c r="D6" s="7" t="s">
        <v>2</v>
      </c>
      <c r="E6" s="3" t="s">
        <v>3</v>
      </c>
      <c r="F6" s="7" t="s">
        <v>490</v>
      </c>
      <c r="G6" s="7" t="s">
        <v>5</v>
      </c>
      <c r="H6" s="7" t="s">
        <v>6</v>
      </c>
      <c r="I6" s="4" t="s">
        <v>7</v>
      </c>
      <c r="J6" s="5" t="s">
        <v>8</v>
      </c>
      <c r="K6" s="5" t="s">
        <v>201</v>
      </c>
      <c r="L6" s="22" t="s">
        <v>9</v>
      </c>
      <c r="M6" s="5" t="s">
        <v>10</v>
      </c>
      <c r="N6" s="8" t="s">
        <v>202</v>
      </c>
      <c r="O6" s="81" t="s">
        <v>975</v>
      </c>
      <c r="P6" s="738" t="s">
        <v>976</v>
      </c>
      <c r="Q6" s="82" t="s">
        <v>867</v>
      </c>
      <c r="R6" s="80" t="s">
        <v>977</v>
      </c>
    </row>
    <row r="7" spans="1:126" ht="135" x14ac:dyDescent="0.25">
      <c r="A7" s="108">
        <v>1</v>
      </c>
      <c r="B7" s="703" t="s">
        <v>842</v>
      </c>
      <c r="C7" s="684" t="s">
        <v>819</v>
      </c>
      <c r="D7" s="685">
        <v>5045725</v>
      </c>
      <c r="E7" s="684" t="s">
        <v>843</v>
      </c>
      <c r="F7" s="684" t="s">
        <v>848</v>
      </c>
      <c r="G7" s="670">
        <v>43651</v>
      </c>
      <c r="H7" s="670">
        <v>43567</v>
      </c>
      <c r="I7" s="696" t="s">
        <v>849</v>
      </c>
      <c r="J7" s="676">
        <v>50000000</v>
      </c>
      <c r="K7" s="698">
        <v>47195411.200000003</v>
      </c>
      <c r="L7" s="704">
        <v>1440408.14</v>
      </c>
      <c r="M7" s="704">
        <v>1405998.92</v>
      </c>
      <c r="N7" s="312"/>
      <c r="O7" s="115"/>
      <c r="P7" s="115"/>
      <c r="Q7" s="115"/>
      <c r="R7" s="116" t="s">
        <v>935</v>
      </c>
    </row>
    <row r="8" spans="1:126" ht="150" x14ac:dyDescent="0.25">
      <c r="A8" s="108">
        <v>2</v>
      </c>
      <c r="B8" s="703" t="s">
        <v>842</v>
      </c>
      <c r="C8" s="684" t="s">
        <v>844</v>
      </c>
      <c r="D8" s="685">
        <v>5010510</v>
      </c>
      <c r="E8" s="684" t="s">
        <v>845</v>
      </c>
      <c r="F8" s="684" t="s">
        <v>848</v>
      </c>
      <c r="G8" s="670">
        <v>43014</v>
      </c>
      <c r="H8" s="670">
        <v>43040</v>
      </c>
      <c r="I8" s="696" t="s">
        <v>762</v>
      </c>
      <c r="J8" s="676">
        <v>7009974.0099999998</v>
      </c>
      <c r="K8" s="676">
        <v>6624437.3099999996</v>
      </c>
      <c r="L8" s="704">
        <v>4929289.09</v>
      </c>
      <c r="M8" s="704">
        <v>4918923.3499999996</v>
      </c>
      <c r="N8" s="700">
        <v>2199414.98</v>
      </c>
      <c r="O8" s="115"/>
      <c r="P8" s="115"/>
      <c r="Q8" s="115"/>
      <c r="R8" s="116" t="s">
        <v>935</v>
      </c>
    </row>
    <row r="9" spans="1:126" ht="18.75" x14ac:dyDescent="0.25">
      <c r="A9" s="10" t="s">
        <v>850</v>
      </c>
      <c r="B9" s="10"/>
      <c r="C9" s="1006" t="s">
        <v>851</v>
      </c>
      <c r="D9" s="1002"/>
      <c r="E9" s="1002"/>
      <c r="F9" s="1002"/>
      <c r="G9" s="1002"/>
      <c r="H9" s="1003"/>
      <c r="I9" s="74">
        <f>COUNTA(I7:I8)</f>
        <v>2</v>
      </c>
      <c r="J9" s="28">
        <f>SUM(J7:J8)</f>
        <v>57009974.009999998</v>
      </c>
      <c r="K9" s="28">
        <f>SUM(K7:K8)</f>
        <v>53819848.510000005</v>
      </c>
      <c r="L9" s="29">
        <f>SUM(L7:L8)</f>
        <v>6369697.2299999995</v>
      </c>
      <c r="M9" s="29">
        <f>SUM(M7:M8)</f>
        <v>6324922.2699999996</v>
      </c>
      <c r="N9" s="88">
        <f>SUM(N7:N8)</f>
        <v>2199414.98</v>
      </c>
      <c r="O9" s="77"/>
      <c r="P9" s="77"/>
      <c r="Q9" s="77"/>
      <c r="R9" s="78"/>
    </row>
    <row r="10" spans="1:126" ht="18.75" x14ac:dyDescent="0.3">
      <c r="L10" s="40">
        <f>L9/J9</f>
        <v>0.11172952348448194</v>
      </c>
      <c r="M10" s="40">
        <f>M9/J9</f>
        <v>0.11094413529973822</v>
      </c>
    </row>
    <row r="14" spans="1:126" x14ac:dyDescent="0.25">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row>
    <row r="15" spans="1:126" x14ac:dyDescent="0.2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row>
  </sheetData>
  <mergeCells count="1">
    <mergeCell ref="C9:H9"/>
  </mergeCells>
  <pageMargins left="0.70866141732283472" right="0.70866141732283472" top="0.74803149606299213" bottom="0.74803149606299213" header="0.31496062992125984" footer="0.31496062992125984"/>
  <pageSetup paperSize="9" scale="50" fitToHeight="0" orientation="landscape" r:id="rId1"/>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T719"/>
  <sheetViews>
    <sheetView tabSelected="1" zoomScale="85" zoomScaleNormal="85" workbookViewId="0">
      <pane ySplit="1" topLeftCell="A671" activePane="bottomLeft" state="frozen"/>
      <selection pane="bottomLeft" activeCell="L6" sqref="L6"/>
    </sheetView>
  </sheetViews>
  <sheetFormatPr defaultRowHeight="15" x14ac:dyDescent="0.25"/>
  <cols>
    <col min="1" max="1" width="6" customWidth="1"/>
    <col min="2" max="2" width="12" customWidth="1"/>
    <col min="3" max="3" width="18.5703125" customWidth="1"/>
    <col min="4" max="4" width="11.28515625" customWidth="1"/>
    <col min="5" max="5" width="25.42578125" customWidth="1"/>
    <col min="6" max="6" width="8" customWidth="1"/>
    <col min="7" max="7" width="12.5703125" customWidth="1"/>
    <col min="8" max="8" width="11.5703125" customWidth="1"/>
    <col min="9" max="9" width="14.28515625" customWidth="1"/>
    <col min="10" max="10" width="16.7109375" customWidth="1"/>
    <col min="11" max="12" width="16" customWidth="1"/>
    <col min="13" max="13" width="17.85546875" customWidth="1"/>
    <col min="14" max="14" width="15.140625" customWidth="1"/>
    <col min="15" max="15" width="13.42578125" customWidth="1"/>
    <col min="16" max="16" width="14.42578125" customWidth="1"/>
    <col min="17" max="17" width="13.85546875" customWidth="1"/>
    <col min="18" max="18" width="14.5703125" style="15" customWidth="1"/>
    <col min="19" max="21" width="14.28515625" bestFit="1" customWidth="1"/>
  </cols>
  <sheetData>
    <row r="1" spans="1:18" s="62" customFormat="1"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18" ht="24" customHeight="1" x14ac:dyDescent="0.25">
      <c r="A2" s="12"/>
      <c r="B2" s="13" t="s">
        <v>493</v>
      </c>
      <c r="C2" s="12"/>
      <c r="D2" s="12"/>
      <c r="E2" s="12"/>
      <c r="F2" s="12"/>
      <c r="G2" s="12"/>
      <c r="H2" s="12"/>
      <c r="I2" s="12"/>
      <c r="J2" s="13" t="s">
        <v>1056</v>
      </c>
      <c r="K2" s="12"/>
      <c r="L2" s="12"/>
      <c r="M2" s="12"/>
      <c r="N2" s="12"/>
      <c r="O2" s="12"/>
      <c r="P2" s="12"/>
      <c r="Q2" s="12"/>
      <c r="R2" s="100"/>
    </row>
    <row r="3" spans="1:18" ht="9" customHeight="1" x14ac:dyDescent="0.25">
      <c r="O3" s="62"/>
      <c r="P3" s="62"/>
      <c r="Q3" s="62"/>
    </row>
    <row r="4" spans="1:18" ht="64.5" customHeight="1" x14ac:dyDescent="0.3">
      <c r="A4" s="24"/>
      <c r="B4" s="23" t="s">
        <v>1072</v>
      </c>
      <c r="C4" s="24"/>
      <c r="D4" s="24"/>
      <c r="E4" s="24"/>
      <c r="F4" s="12"/>
      <c r="G4" s="12"/>
      <c r="H4" s="12"/>
      <c r="I4" s="12"/>
      <c r="J4" s="12"/>
      <c r="K4" s="12"/>
      <c r="L4" s="12"/>
      <c r="M4" s="12"/>
      <c r="N4" s="12"/>
      <c r="O4" s="12"/>
      <c r="P4" s="12"/>
      <c r="Q4" s="12"/>
      <c r="R4" s="100"/>
    </row>
    <row r="5" spans="1:18" ht="90" x14ac:dyDescent="0.25">
      <c r="A5" s="109" t="s">
        <v>470</v>
      </c>
      <c r="B5" s="6" t="s">
        <v>0</v>
      </c>
      <c r="C5" s="6" t="s">
        <v>1</v>
      </c>
      <c r="D5" s="7" t="s">
        <v>2</v>
      </c>
      <c r="E5" s="3" t="s">
        <v>3</v>
      </c>
      <c r="F5" s="7" t="s">
        <v>4</v>
      </c>
      <c r="G5" s="7" t="s">
        <v>5</v>
      </c>
      <c r="H5" s="7" t="s">
        <v>6</v>
      </c>
      <c r="I5" s="4" t="s">
        <v>7</v>
      </c>
      <c r="J5" s="5" t="s">
        <v>8</v>
      </c>
      <c r="K5" s="5" t="s">
        <v>201</v>
      </c>
      <c r="L5" s="5" t="s">
        <v>9</v>
      </c>
      <c r="M5" s="5" t="s">
        <v>10</v>
      </c>
      <c r="N5" s="8" t="s">
        <v>760</v>
      </c>
      <c r="O5" s="737" t="s">
        <v>975</v>
      </c>
      <c r="P5" s="738" t="s">
        <v>976</v>
      </c>
      <c r="Q5" s="83" t="s">
        <v>867</v>
      </c>
      <c r="R5" s="738" t="s">
        <v>977</v>
      </c>
    </row>
    <row r="6" spans="1:18" ht="120" x14ac:dyDescent="0.25">
      <c r="A6" s="109">
        <v>1</v>
      </c>
      <c r="B6" s="285" t="s">
        <v>204</v>
      </c>
      <c r="C6" s="128" t="s">
        <v>285</v>
      </c>
      <c r="D6" s="287">
        <v>5037531</v>
      </c>
      <c r="E6" s="110" t="s">
        <v>292</v>
      </c>
      <c r="F6" s="286" t="s">
        <v>14</v>
      </c>
      <c r="G6" s="288">
        <v>43608</v>
      </c>
      <c r="H6" s="288">
        <v>43739</v>
      </c>
      <c r="I6" s="289" t="s">
        <v>313</v>
      </c>
      <c r="J6" s="290">
        <v>3956827.11</v>
      </c>
      <c r="K6" s="291">
        <v>1273316.1000000001</v>
      </c>
      <c r="L6" s="291">
        <v>51199.98</v>
      </c>
      <c r="M6" s="291">
        <v>51199.98</v>
      </c>
      <c r="N6" s="112">
        <v>0</v>
      </c>
      <c r="O6" s="736"/>
      <c r="P6" s="114">
        <v>0</v>
      </c>
      <c r="Q6" s="115"/>
      <c r="R6" s="116" t="s">
        <v>935</v>
      </c>
    </row>
    <row r="7" spans="1:18" ht="105" x14ac:dyDescent="0.25">
      <c r="A7" s="109">
        <f>A6+1</f>
        <v>2</v>
      </c>
      <c r="B7" s="285" t="s">
        <v>204</v>
      </c>
      <c r="C7" s="128" t="s">
        <v>293</v>
      </c>
      <c r="D7" s="287">
        <v>5037483</v>
      </c>
      <c r="E7" s="110" t="s">
        <v>294</v>
      </c>
      <c r="F7" s="286" t="s">
        <v>14</v>
      </c>
      <c r="G7" s="288">
        <v>43606</v>
      </c>
      <c r="H7" s="288">
        <v>43863</v>
      </c>
      <c r="I7" s="289" t="s">
        <v>314</v>
      </c>
      <c r="J7" s="290">
        <v>1555000</v>
      </c>
      <c r="K7" s="111"/>
      <c r="L7" s="111"/>
      <c r="M7" s="111"/>
      <c r="N7" s="112">
        <v>0</v>
      </c>
      <c r="O7" s="113"/>
      <c r="P7" s="112">
        <v>0</v>
      </c>
      <c r="Q7" s="115"/>
      <c r="R7" s="116" t="s">
        <v>935</v>
      </c>
    </row>
    <row r="8" spans="1:18" ht="165" x14ac:dyDescent="0.25">
      <c r="A8" s="109">
        <f t="shared" ref="A8:A50" si="0">A7+1</f>
        <v>3</v>
      </c>
      <c r="B8" s="285" t="s">
        <v>204</v>
      </c>
      <c r="C8" s="128" t="s">
        <v>36</v>
      </c>
      <c r="D8" s="287">
        <v>5008886</v>
      </c>
      <c r="E8" s="110" t="s">
        <v>300</v>
      </c>
      <c r="F8" s="286" t="s">
        <v>14</v>
      </c>
      <c r="G8" s="288">
        <v>42943</v>
      </c>
      <c r="H8" s="288">
        <v>43031</v>
      </c>
      <c r="I8" s="289" t="s">
        <v>761</v>
      </c>
      <c r="J8" s="291">
        <v>882384</v>
      </c>
      <c r="K8" s="291">
        <v>882384</v>
      </c>
      <c r="L8" s="291">
        <v>882384</v>
      </c>
      <c r="M8" s="291">
        <v>882384</v>
      </c>
      <c r="N8" s="292"/>
      <c r="O8" s="113"/>
      <c r="P8" s="293">
        <v>500000</v>
      </c>
      <c r="Q8" s="293">
        <f>P8*80%</f>
        <v>400000</v>
      </c>
      <c r="R8" s="116" t="s">
        <v>935</v>
      </c>
    </row>
    <row r="9" spans="1:18" ht="105" x14ac:dyDescent="0.25">
      <c r="A9" s="109">
        <f t="shared" si="0"/>
        <v>4</v>
      </c>
      <c r="B9" s="285" t="s">
        <v>204</v>
      </c>
      <c r="C9" s="128" t="s">
        <v>217</v>
      </c>
      <c r="D9" s="287">
        <v>5010849</v>
      </c>
      <c r="E9" s="110" t="s">
        <v>218</v>
      </c>
      <c r="F9" s="286" t="s">
        <v>14</v>
      </c>
      <c r="G9" s="288">
        <v>43083</v>
      </c>
      <c r="H9" s="288">
        <v>43403</v>
      </c>
      <c r="I9" s="289" t="s">
        <v>762</v>
      </c>
      <c r="J9" s="291">
        <v>1915111.82</v>
      </c>
      <c r="K9" s="291">
        <v>1597111.82</v>
      </c>
      <c r="L9" s="291">
        <v>1597111.82</v>
      </c>
      <c r="M9" s="291">
        <v>1597111.82</v>
      </c>
      <c r="N9" s="293">
        <v>676948.24</v>
      </c>
      <c r="O9" s="113">
        <f t="shared" ref="O9:O53" si="1">(M9-N9)/N9</f>
        <v>1.3592820331433317</v>
      </c>
      <c r="P9" s="293">
        <v>50000</v>
      </c>
      <c r="Q9" s="293">
        <f>P9*80%</f>
        <v>40000</v>
      </c>
      <c r="R9" s="116" t="s">
        <v>935</v>
      </c>
    </row>
    <row r="10" spans="1:18" ht="105" x14ac:dyDescent="0.25">
      <c r="A10" s="109">
        <f t="shared" si="0"/>
        <v>5</v>
      </c>
      <c r="B10" s="285" t="s">
        <v>204</v>
      </c>
      <c r="C10" s="128" t="s">
        <v>71</v>
      </c>
      <c r="D10" s="287">
        <v>5010891</v>
      </c>
      <c r="E10" s="110" t="s">
        <v>307</v>
      </c>
      <c r="F10" s="286" t="s">
        <v>14</v>
      </c>
      <c r="G10" s="288">
        <v>43091</v>
      </c>
      <c r="H10" s="288">
        <v>43363</v>
      </c>
      <c r="I10" s="289" t="s">
        <v>763</v>
      </c>
      <c r="J10" s="291">
        <v>1377479.28</v>
      </c>
      <c r="K10" s="291">
        <v>1013479.28</v>
      </c>
      <c r="L10" s="291">
        <v>1013479.28</v>
      </c>
      <c r="M10" s="291">
        <v>1013479.28</v>
      </c>
      <c r="N10" s="293">
        <v>1011525.9</v>
      </c>
      <c r="O10" s="113">
        <f t="shared" si="1"/>
        <v>1.9311220800179261E-3</v>
      </c>
      <c r="P10" s="115"/>
      <c r="Q10" s="293">
        <f t="shared" ref="Q10:Q18" si="2">P10*80%</f>
        <v>0</v>
      </c>
      <c r="R10" s="116" t="s">
        <v>935</v>
      </c>
    </row>
    <row r="11" spans="1:18" ht="105" x14ac:dyDescent="0.25">
      <c r="A11" s="109">
        <f t="shared" si="0"/>
        <v>6</v>
      </c>
      <c r="B11" s="285" t="s">
        <v>204</v>
      </c>
      <c r="C11" s="128" t="s">
        <v>22</v>
      </c>
      <c r="D11" s="287">
        <v>5011887</v>
      </c>
      <c r="E11" s="110" t="s">
        <v>304</v>
      </c>
      <c r="F11" s="286" t="s">
        <v>14</v>
      </c>
      <c r="G11" s="288">
        <v>43131</v>
      </c>
      <c r="H11" s="288">
        <v>43313</v>
      </c>
      <c r="I11" s="289" t="s">
        <v>393</v>
      </c>
      <c r="J11" s="291">
        <v>842220.64</v>
      </c>
      <c r="K11" s="291">
        <v>834048.48</v>
      </c>
      <c r="L11" s="291">
        <v>828220.46</v>
      </c>
      <c r="M11" s="291">
        <v>828220.46</v>
      </c>
      <c r="N11" s="293">
        <v>748220.62</v>
      </c>
      <c r="O11" s="113">
        <f t="shared" si="1"/>
        <v>0.10692012203566371</v>
      </c>
      <c r="P11" s="293">
        <v>0</v>
      </c>
      <c r="Q11" s="293">
        <f t="shared" si="2"/>
        <v>0</v>
      </c>
      <c r="R11" s="116" t="s">
        <v>935</v>
      </c>
    </row>
    <row r="12" spans="1:18" ht="120" x14ac:dyDescent="0.25">
      <c r="A12" s="109">
        <f t="shared" si="0"/>
        <v>7</v>
      </c>
      <c r="B12" s="285" t="s">
        <v>204</v>
      </c>
      <c r="C12" s="128" t="s">
        <v>20</v>
      </c>
      <c r="D12" s="287">
        <v>5003605</v>
      </c>
      <c r="E12" s="110" t="s">
        <v>21</v>
      </c>
      <c r="F12" s="286" t="s">
        <v>14</v>
      </c>
      <c r="G12" s="288">
        <v>42886</v>
      </c>
      <c r="H12" s="288">
        <v>42828</v>
      </c>
      <c r="I12" s="289" t="s">
        <v>764</v>
      </c>
      <c r="J12" s="291">
        <v>109670.56</v>
      </c>
      <c r="K12" s="291">
        <v>109670.56</v>
      </c>
      <c r="L12" s="291">
        <v>109670.56</v>
      </c>
      <c r="M12" s="291">
        <v>109670.56</v>
      </c>
      <c r="N12" s="293">
        <v>18000.810000000001</v>
      </c>
      <c r="O12" s="113">
        <f t="shared" si="1"/>
        <v>5.0925347248262716</v>
      </c>
      <c r="P12" s="293">
        <v>0</v>
      </c>
      <c r="Q12" s="293">
        <f t="shared" si="2"/>
        <v>0</v>
      </c>
      <c r="R12" s="116" t="s">
        <v>935</v>
      </c>
    </row>
    <row r="13" spans="1:18" ht="63.75" customHeight="1" x14ac:dyDescent="0.25">
      <c r="A13" s="109">
        <f t="shared" si="0"/>
        <v>8</v>
      </c>
      <c r="B13" s="285" t="s">
        <v>204</v>
      </c>
      <c r="C13" s="128" t="s">
        <v>36</v>
      </c>
      <c r="D13" s="287">
        <v>5018329</v>
      </c>
      <c r="E13" s="110" t="s">
        <v>219</v>
      </c>
      <c r="F13" s="286" t="s">
        <v>14</v>
      </c>
      <c r="G13" s="288">
        <v>43144</v>
      </c>
      <c r="H13" s="288">
        <v>43221</v>
      </c>
      <c r="I13" s="289" t="s">
        <v>765</v>
      </c>
      <c r="J13" s="291">
        <v>594093.4</v>
      </c>
      <c r="K13" s="291">
        <v>551930.19999999995</v>
      </c>
      <c r="L13" s="291">
        <v>551930.19999999995</v>
      </c>
      <c r="M13" s="291">
        <v>551930.19999999995</v>
      </c>
      <c r="N13" s="293">
        <v>157101.79999999999</v>
      </c>
      <c r="O13" s="113">
        <f t="shared" si="1"/>
        <v>2.5132009945143849</v>
      </c>
      <c r="P13" s="293">
        <v>150000</v>
      </c>
      <c r="Q13" s="293">
        <f t="shared" si="2"/>
        <v>120000</v>
      </c>
      <c r="R13" s="116" t="s">
        <v>935</v>
      </c>
    </row>
    <row r="14" spans="1:18" ht="120" x14ac:dyDescent="0.25">
      <c r="A14" s="109">
        <f t="shared" si="0"/>
        <v>9</v>
      </c>
      <c r="B14" s="285" t="s">
        <v>204</v>
      </c>
      <c r="C14" s="128" t="s">
        <v>20</v>
      </c>
      <c r="D14" s="287">
        <v>5017326</v>
      </c>
      <c r="E14" s="110" t="s">
        <v>312</v>
      </c>
      <c r="F14" s="286" t="s">
        <v>14</v>
      </c>
      <c r="G14" s="288">
        <v>43130</v>
      </c>
      <c r="H14" s="288">
        <v>43160</v>
      </c>
      <c r="I14" s="289" t="s">
        <v>329</v>
      </c>
      <c r="J14" s="291">
        <v>3779462</v>
      </c>
      <c r="K14" s="291">
        <v>1764396</v>
      </c>
      <c r="L14" s="291">
        <v>1218796</v>
      </c>
      <c r="M14" s="291">
        <v>1218796</v>
      </c>
      <c r="N14" s="293">
        <v>311116</v>
      </c>
      <c r="O14" s="113">
        <f t="shared" si="1"/>
        <v>2.9174970107612594</v>
      </c>
      <c r="P14" s="115"/>
      <c r="Q14" s="293"/>
      <c r="R14" s="116" t="s">
        <v>935</v>
      </c>
    </row>
    <row r="15" spans="1:18" ht="90" customHeight="1" x14ac:dyDescent="0.25">
      <c r="A15" s="109">
        <f t="shared" si="0"/>
        <v>10</v>
      </c>
      <c r="B15" s="285" t="s">
        <v>204</v>
      </c>
      <c r="C15" s="128" t="s">
        <v>301</v>
      </c>
      <c r="D15" s="287">
        <v>5056170</v>
      </c>
      <c r="E15" s="110" t="s">
        <v>766</v>
      </c>
      <c r="F15" s="286" t="s">
        <v>14</v>
      </c>
      <c r="G15" s="288">
        <v>43907</v>
      </c>
      <c r="H15" s="288">
        <v>44085</v>
      </c>
      <c r="I15" s="289" t="s">
        <v>563</v>
      </c>
      <c r="J15" s="291">
        <v>499000</v>
      </c>
      <c r="K15" s="111"/>
      <c r="L15" s="111"/>
      <c r="M15" s="111"/>
      <c r="N15" s="112"/>
      <c r="O15" s="113"/>
      <c r="P15" s="294">
        <v>0</v>
      </c>
      <c r="Q15" s="293"/>
      <c r="R15" s="116" t="s">
        <v>991</v>
      </c>
    </row>
    <row r="16" spans="1:18" ht="105" x14ac:dyDescent="0.25">
      <c r="A16" s="109">
        <f t="shared" si="0"/>
        <v>11</v>
      </c>
      <c r="B16" s="285" t="s">
        <v>204</v>
      </c>
      <c r="C16" s="128" t="s">
        <v>293</v>
      </c>
      <c r="D16" s="287">
        <v>5030472</v>
      </c>
      <c r="E16" s="110" t="s">
        <v>295</v>
      </c>
      <c r="F16" s="286" t="s">
        <v>14</v>
      </c>
      <c r="G16" s="288">
        <v>43334</v>
      </c>
      <c r="H16" s="288">
        <v>43636</v>
      </c>
      <c r="I16" s="289" t="s">
        <v>316</v>
      </c>
      <c r="J16" s="290">
        <v>1728550</v>
      </c>
      <c r="K16" s="291">
        <v>466032.55</v>
      </c>
      <c r="L16" s="111">
        <v>242708</v>
      </c>
      <c r="M16" s="111">
        <v>242708</v>
      </c>
      <c r="N16" s="112"/>
      <c r="O16" s="113"/>
      <c r="P16" s="294">
        <v>0</v>
      </c>
      <c r="Q16" s="293"/>
      <c r="R16" s="116" t="s">
        <v>935</v>
      </c>
    </row>
    <row r="17" spans="1:18" ht="105" x14ac:dyDescent="0.25">
      <c r="A17" s="109">
        <f t="shared" si="0"/>
        <v>12</v>
      </c>
      <c r="B17" s="285" t="s">
        <v>204</v>
      </c>
      <c r="C17" s="128" t="s">
        <v>22</v>
      </c>
      <c r="D17" s="287">
        <v>5011459</v>
      </c>
      <c r="E17" s="110" t="s">
        <v>303</v>
      </c>
      <c r="F17" s="286" t="s">
        <v>14</v>
      </c>
      <c r="G17" s="288">
        <v>43131</v>
      </c>
      <c r="H17" s="288">
        <v>43313</v>
      </c>
      <c r="I17" s="289" t="s">
        <v>320</v>
      </c>
      <c r="J17" s="290">
        <v>1219672.94</v>
      </c>
      <c r="K17" s="291">
        <v>1113824.24</v>
      </c>
      <c r="L17" s="291">
        <v>1113076.22</v>
      </c>
      <c r="M17" s="291">
        <v>1113076.22</v>
      </c>
      <c r="N17" s="112"/>
      <c r="O17" s="113"/>
      <c r="P17" s="294">
        <v>0</v>
      </c>
      <c r="Q17" s="293"/>
      <c r="R17" s="116" t="s">
        <v>935</v>
      </c>
    </row>
    <row r="18" spans="1:18" ht="105" x14ac:dyDescent="0.25">
      <c r="A18" s="109">
        <f t="shared" si="0"/>
        <v>13</v>
      </c>
      <c r="B18" s="285" t="s">
        <v>204</v>
      </c>
      <c r="C18" s="128" t="s">
        <v>22</v>
      </c>
      <c r="D18" s="287">
        <v>5030374</v>
      </c>
      <c r="E18" s="110" t="s">
        <v>297</v>
      </c>
      <c r="F18" s="286" t="s">
        <v>14</v>
      </c>
      <c r="G18" s="288">
        <v>43334</v>
      </c>
      <c r="H18" s="288">
        <v>43585</v>
      </c>
      <c r="I18" s="289" t="s">
        <v>385</v>
      </c>
      <c r="J18" s="291">
        <v>1000000</v>
      </c>
      <c r="K18" s="291">
        <v>33852</v>
      </c>
      <c r="L18" s="291">
        <v>33852</v>
      </c>
      <c r="M18" s="291">
        <v>33852</v>
      </c>
      <c r="N18" s="112"/>
      <c r="O18" s="113"/>
      <c r="P18" s="295">
        <v>100000</v>
      </c>
      <c r="Q18" s="293">
        <f t="shared" si="2"/>
        <v>80000</v>
      </c>
      <c r="R18" s="116" t="s">
        <v>935</v>
      </c>
    </row>
    <row r="19" spans="1:18" ht="135" x14ac:dyDescent="0.25">
      <c r="A19" s="109">
        <f t="shared" si="0"/>
        <v>14</v>
      </c>
      <c r="B19" s="285" t="s">
        <v>204</v>
      </c>
      <c r="C19" s="128" t="s">
        <v>301</v>
      </c>
      <c r="D19" s="287">
        <v>5055345</v>
      </c>
      <c r="E19" s="110" t="s">
        <v>767</v>
      </c>
      <c r="F19" s="286" t="s">
        <v>14</v>
      </c>
      <c r="G19" s="288">
        <v>43907</v>
      </c>
      <c r="H19" s="288">
        <v>44056</v>
      </c>
      <c r="I19" s="289" t="s">
        <v>564</v>
      </c>
      <c r="J19" s="291">
        <v>1138000</v>
      </c>
      <c r="K19" s="291">
        <v>649410.80000000005</v>
      </c>
      <c r="L19" s="111"/>
      <c r="M19" s="111"/>
      <c r="N19" s="112"/>
      <c r="O19" s="113"/>
      <c r="P19" s="294">
        <v>0</v>
      </c>
      <c r="Q19" s="115"/>
      <c r="R19" s="116" t="s">
        <v>935</v>
      </c>
    </row>
    <row r="20" spans="1:18" ht="105" x14ac:dyDescent="0.25">
      <c r="A20" s="109">
        <f t="shared" si="0"/>
        <v>15</v>
      </c>
      <c r="B20" s="285" t="s">
        <v>204</v>
      </c>
      <c r="C20" s="128" t="s">
        <v>36</v>
      </c>
      <c r="D20" s="287">
        <v>5004583</v>
      </c>
      <c r="E20" s="110" t="s">
        <v>58</v>
      </c>
      <c r="F20" s="286" t="s">
        <v>14</v>
      </c>
      <c r="G20" s="288">
        <v>42783</v>
      </c>
      <c r="H20" s="288">
        <v>41640</v>
      </c>
      <c r="I20" s="289" t="s">
        <v>326</v>
      </c>
      <c r="J20" s="291">
        <v>344078.92</v>
      </c>
      <c r="K20" s="291">
        <v>344078.92</v>
      </c>
      <c r="L20" s="291">
        <v>343685.32</v>
      </c>
      <c r="M20" s="291">
        <v>343685.32</v>
      </c>
      <c r="N20" s="293">
        <v>336606.78</v>
      </c>
      <c r="O20" s="113">
        <f t="shared" si="1"/>
        <v>2.1029107019175246E-2</v>
      </c>
      <c r="P20" s="295">
        <v>0</v>
      </c>
      <c r="Q20" s="115"/>
      <c r="R20" s="116" t="s">
        <v>935</v>
      </c>
    </row>
    <row r="21" spans="1:18" ht="135" x14ac:dyDescent="0.25">
      <c r="A21" s="109">
        <f t="shared" si="0"/>
        <v>16</v>
      </c>
      <c r="B21" s="285" t="s">
        <v>204</v>
      </c>
      <c r="C21" s="128" t="s">
        <v>301</v>
      </c>
      <c r="D21" s="287">
        <v>5049440</v>
      </c>
      <c r="E21" s="110" t="s">
        <v>717</v>
      </c>
      <c r="F21" s="286" t="s">
        <v>14</v>
      </c>
      <c r="G21" s="288">
        <v>43805</v>
      </c>
      <c r="H21" s="288">
        <v>44027</v>
      </c>
      <c r="I21" s="289" t="s">
        <v>291</v>
      </c>
      <c r="J21" s="291">
        <v>598000</v>
      </c>
      <c r="K21" s="291">
        <v>553635.19999999995</v>
      </c>
      <c r="L21" s="291">
        <v>553635.19999999995</v>
      </c>
      <c r="M21" s="291">
        <v>553635.19999999995</v>
      </c>
      <c r="N21" s="112"/>
      <c r="O21" s="113"/>
      <c r="P21" s="294">
        <v>0</v>
      </c>
      <c r="Q21" s="115"/>
      <c r="R21" s="116" t="s">
        <v>935</v>
      </c>
    </row>
    <row r="22" spans="1:18" ht="105" x14ac:dyDescent="0.25">
      <c r="A22" s="109">
        <f t="shared" si="0"/>
        <v>17</v>
      </c>
      <c r="B22" s="285" t="s">
        <v>204</v>
      </c>
      <c r="C22" s="128" t="s">
        <v>71</v>
      </c>
      <c r="D22" s="287">
        <v>5007966</v>
      </c>
      <c r="E22" s="110" t="s">
        <v>309</v>
      </c>
      <c r="F22" s="286" t="s">
        <v>14</v>
      </c>
      <c r="G22" s="288">
        <v>42929</v>
      </c>
      <c r="H22" s="288">
        <v>43103</v>
      </c>
      <c r="I22" s="289" t="s">
        <v>327</v>
      </c>
      <c r="J22" s="291">
        <v>1221520.72</v>
      </c>
      <c r="K22" s="291">
        <v>1001520.72</v>
      </c>
      <c r="L22" s="291">
        <v>1001520.72</v>
      </c>
      <c r="M22" s="291">
        <v>1001520.72</v>
      </c>
      <c r="N22" s="293">
        <v>1001520.72</v>
      </c>
      <c r="O22" s="113">
        <f t="shared" si="1"/>
        <v>0</v>
      </c>
      <c r="P22" s="295">
        <v>0</v>
      </c>
      <c r="Q22" s="115"/>
      <c r="R22" s="116" t="s">
        <v>935</v>
      </c>
    </row>
    <row r="23" spans="1:18" ht="120" x14ac:dyDescent="0.25">
      <c r="A23" s="109">
        <f t="shared" si="0"/>
        <v>18</v>
      </c>
      <c r="B23" s="285" t="s">
        <v>204</v>
      </c>
      <c r="C23" s="128" t="s">
        <v>301</v>
      </c>
      <c r="D23" s="287">
        <v>5002193</v>
      </c>
      <c r="E23" s="110" t="s">
        <v>52</v>
      </c>
      <c r="F23" s="286" t="s">
        <v>14</v>
      </c>
      <c r="G23" s="288">
        <v>42691</v>
      </c>
      <c r="H23" s="288">
        <v>41640</v>
      </c>
      <c r="I23" s="289" t="s">
        <v>325</v>
      </c>
      <c r="J23" s="291">
        <v>4257554.4000000004</v>
      </c>
      <c r="K23" s="291">
        <v>4257554.4000000004</v>
      </c>
      <c r="L23" s="291">
        <v>4247929.5199999996</v>
      </c>
      <c r="M23" s="291">
        <v>4247929.5199999996</v>
      </c>
      <c r="N23" s="293">
        <v>4247929.5199999996</v>
      </c>
      <c r="O23" s="113">
        <f t="shared" si="1"/>
        <v>0</v>
      </c>
      <c r="P23" s="295">
        <v>0</v>
      </c>
      <c r="Q23" s="115"/>
      <c r="R23" s="116" t="s">
        <v>935</v>
      </c>
    </row>
    <row r="24" spans="1:18" ht="105" x14ac:dyDescent="0.25">
      <c r="A24" s="109">
        <f t="shared" si="0"/>
        <v>19</v>
      </c>
      <c r="B24" s="285" t="s">
        <v>204</v>
      </c>
      <c r="C24" s="128" t="s">
        <v>71</v>
      </c>
      <c r="D24" s="287">
        <v>5030707</v>
      </c>
      <c r="E24" s="110" t="s">
        <v>296</v>
      </c>
      <c r="F24" s="286" t="s">
        <v>14</v>
      </c>
      <c r="G24" s="288">
        <v>43334</v>
      </c>
      <c r="H24" s="288">
        <v>43525</v>
      </c>
      <c r="I24" s="289" t="s">
        <v>286</v>
      </c>
      <c r="J24" s="291">
        <v>363000</v>
      </c>
      <c r="K24" s="291">
        <v>249500.4</v>
      </c>
      <c r="L24" s="291">
        <v>249142.39</v>
      </c>
      <c r="M24" s="291">
        <v>249142.39</v>
      </c>
      <c r="N24" s="293">
        <v>59935.35</v>
      </c>
      <c r="O24" s="113">
        <f t="shared" si="1"/>
        <v>3.1568521748851057</v>
      </c>
      <c r="P24" s="295">
        <v>0</v>
      </c>
      <c r="Q24" s="115"/>
      <c r="R24" s="116" t="s">
        <v>935</v>
      </c>
    </row>
    <row r="25" spans="1:18" ht="105" x14ac:dyDescent="0.25">
      <c r="A25" s="109">
        <f t="shared" si="0"/>
        <v>20</v>
      </c>
      <c r="B25" s="285" t="s">
        <v>204</v>
      </c>
      <c r="C25" s="128" t="s">
        <v>20</v>
      </c>
      <c r="D25" s="287">
        <v>5033395</v>
      </c>
      <c r="E25" s="110" t="s">
        <v>298</v>
      </c>
      <c r="F25" s="286" t="s">
        <v>14</v>
      </c>
      <c r="G25" s="288">
        <v>43405</v>
      </c>
      <c r="H25" s="288">
        <v>43647</v>
      </c>
      <c r="I25" s="289" t="s">
        <v>287</v>
      </c>
      <c r="J25" s="291">
        <v>1283000</v>
      </c>
      <c r="K25" s="291">
        <v>562216</v>
      </c>
      <c r="L25" s="291">
        <v>339016</v>
      </c>
      <c r="M25" s="291">
        <v>339016</v>
      </c>
      <c r="N25" s="293">
        <v>148086.65</v>
      </c>
      <c r="O25" s="113">
        <f t="shared" si="1"/>
        <v>1.2893083205001936</v>
      </c>
      <c r="P25" s="294">
        <v>0</v>
      </c>
      <c r="Q25" s="115"/>
      <c r="R25" s="116" t="s">
        <v>935</v>
      </c>
    </row>
    <row r="26" spans="1:18" ht="105" x14ac:dyDescent="0.25">
      <c r="A26" s="109">
        <f t="shared" si="0"/>
        <v>21</v>
      </c>
      <c r="B26" s="285" t="s">
        <v>204</v>
      </c>
      <c r="C26" s="128" t="s">
        <v>22</v>
      </c>
      <c r="D26" s="287">
        <v>5002384</v>
      </c>
      <c r="E26" s="110" t="s">
        <v>308</v>
      </c>
      <c r="F26" s="286" t="s">
        <v>14</v>
      </c>
      <c r="G26" s="288">
        <v>42662</v>
      </c>
      <c r="H26" s="288">
        <v>41640</v>
      </c>
      <c r="I26" s="289" t="s">
        <v>325</v>
      </c>
      <c r="J26" s="291">
        <v>163980.32999999999</v>
      </c>
      <c r="K26" s="291">
        <v>163980.32999999999</v>
      </c>
      <c r="L26" s="291">
        <v>163887.93</v>
      </c>
      <c r="M26" s="291">
        <v>163887.93</v>
      </c>
      <c r="N26" s="293">
        <v>163887.93</v>
      </c>
      <c r="O26" s="113">
        <f t="shared" si="1"/>
        <v>0</v>
      </c>
      <c r="P26" s="295">
        <v>0</v>
      </c>
      <c r="Q26" s="115"/>
      <c r="R26" s="116" t="s">
        <v>935</v>
      </c>
    </row>
    <row r="27" spans="1:18" ht="105" x14ac:dyDescent="0.25">
      <c r="A27" s="109">
        <f t="shared" si="0"/>
        <v>22</v>
      </c>
      <c r="B27" s="285" t="s">
        <v>204</v>
      </c>
      <c r="C27" s="128" t="s">
        <v>22</v>
      </c>
      <c r="D27" s="287">
        <v>5004178</v>
      </c>
      <c r="E27" s="110" t="s">
        <v>305</v>
      </c>
      <c r="F27" s="286" t="s">
        <v>14</v>
      </c>
      <c r="G27" s="288">
        <v>42837</v>
      </c>
      <c r="H27" s="288">
        <v>42837</v>
      </c>
      <c r="I27" s="289" t="s">
        <v>322</v>
      </c>
      <c r="J27" s="291">
        <v>116560</v>
      </c>
      <c r="K27" s="291">
        <v>116560</v>
      </c>
      <c r="L27" s="291">
        <v>116541.2</v>
      </c>
      <c r="M27" s="291">
        <v>116541.2</v>
      </c>
      <c r="N27" s="293">
        <v>116541.2</v>
      </c>
      <c r="O27" s="113">
        <f t="shared" si="1"/>
        <v>0</v>
      </c>
      <c r="P27" s="295">
        <v>0</v>
      </c>
      <c r="Q27" s="115"/>
      <c r="R27" s="116" t="s">
        <v>935</v>
      </c>
    </row>
    <row r="28" spans="1:18" ht="105" x14ac:dyDescent="0.25">
      <c r="A28" s="109">
        <f t="shared" si="0"/>
        <v>23</v>
      </c>
      <c r="B28" s="285" t="s">
        <v>204</v>
      </c>
      <c r="C28" s="128" t="s">
        <v>20</v>
      </c>
      <c r="D28" s="287">
        <v>5002962</v>
      </c>
      <c r="E28" s="110" t="s">
        <v>43</v>
      </c>
      <c r="F28" s="286" t="s">
        <v>14</v>
      </c>
      <c r="G28" s="288">
        <v>42886</v>
      </c>
      <c r="H28" s="288">
        <v>42886</v>
      </c>
      <c r="I28" s="289" t="s">
        <v>241</v>
      </c>
      <c r="J28" s="291">
        <v>111064.32000000001</v>
      </c>
      <c r="K28" s="291">
        <v>111064.32000000001</v>
      </c>
      <c r="L28" s="291">
        <v>111064.32000000001</v>
      </c>
      <c r="M28" s="291">
        <v>111064.32000000001</v>
      </c>
      <c r="N28" s="293">
        <v>111064.32000000001</v>
      </c>
      <c r="O28" s="113">
        <f t="shared" si="1"/>
        <v>0</v>
      </c>
      <c r="P28" s="295">
        <v>0</v>
      </c>
      <c r="Q28" s="115"/>
      <c r="R28" s="116" t="s">
        <v>935</v>
      </c>
    </row>
    <row r="29" spans="1:18" ht="105" x14ac:dyDescent="0.25">
      <c r="A29" s="109">
        <f t="shared" si="0"/>
        <v>24</v>
      </c>
      <c r="B29" s="285" t="s">
        <v>204</v>
      </c>
      <c r="C29" s="128" t="s">
        <v>301</v>
      </c>
      <c r="D29" s="287">
        <v>5007819</v>
      </c>
      <c r="E29" s="110" t="s">
        <v>306</v>
      </c>
      <c r="F29" s="286" t="s">
        <v>14</v>
      </c>
      <c r="G29" s="288">
        <v>42893</v>
      </c>
      <c r="H29" s="288">
        <v>42893</v>
      </c>
      <c r="I29" s="289" t="s">
        <v>241</v>
      </c>
      <c r="J29" s="291">
        <v>508400</v>
      </c>
      <c r="K29" s="291">
        <v>508400</v>
      </c>
      <c r="L29" s="291">
        <v>508400</v>
      </c>
      <c r="M29" s="291">
        <v>508400</v>
      </c>
      <c r="N29" s="293">
        <v>508400</v>
      </c>
      <c r="O29" s="113">
        <f t="shared" si="1"/>
        <v>0</v>
      </c>
      <c r="P29" s="295">
        <v>0</v>
      </c>
      <c r="Q29" s="115"/>
      <c r="R29" s="116" t="s">
        <v>935</v>
      </c>
    </row>
    <row r="30" spans="1:18" ht="75" customHeight="1" x14ac:dyDescent="0.25">
      <c r="A30" s="109">
        <f t="shared" si="0"/>
        <v>25</v>
      </c>
      <c r="B30" s="296" t="s">
        <v>204</v>
      </c>
      <c r="C30" s="128" t="s">
        <v>301</v>
      </c>
      <c r="D30" s="287">
        <v>5034812</v>
      </c>
      <c r="E30" s="110" t="s">
        <v>302</v>
      </c>
      <c r="F30" s="286" t="s">
        <v>14</v>
      </c>
      <c r="G30" s="288">
        <v>43406</v>
      </c>
      <c r="H30" s="288">
        <v>43612</v>
      </c>
      <c r="I30" s="289" t="s">
        <v>319</v>
      </c>
      <c r="J30" s="290">
        <v>500000</v>
      </c>
      <c r="K30" s="111"/>
      <c r="L30" s="111"/>
      <c r="M30" s="111"/>
      <c r="N30" s="112"/>
      <c r="O30" s="113"/>
      <c r="P30" s="294">
        <v>0</v>
      </c>
      <c r="Q30" s="115"/>
      <c r="R30" s="116" t="s">
        <v>935</v>
      </c>
    </row>
    <row r="31" spans="1:18" s="62" customFormat="1" ht="75" customHeight="1" x14ac:dyDescent="0.25">
      <c r="A31" s="109">
        <f t="shared" si="0"/>
        <v>26</v>
      </c>
      <c r="B31" s="297" t="s">
        <v>204</v>
      </c>
      <c r="C31" s="128" t="s">
        <v>301</v>
      </c>
      <c r="D31" s="287">
        <v>5030781</v>
      </c>
      <c r="E31" s="110" t="s">
        <v>311</v>
      </c>
      <c r="F31" s="286" t="s">
        <v>14</v>
      </c>
      <c r="G31" s="288">
        <v>43405</v>
      </c>
      <c r="H31" s="288">
        <v>43525</v>
      </c>
      <c r="I31" s="289" t="s">
        <v>291</v>
      </c>
      <c r="J31" s="290">
        <v>1281699.6000000001</v>
      </c>
      <c r="K31" s="290">
        <v>1098999.6000000001</v>
      </c>
      <c r="L31" s="290">
        <v>709652</v>
      </c>
      <c r="M31" s="290">
        <v>709652</v>
      </c>
      <c r="N31" s="112"/>
      <c r="O31" s="113"/>
      <c r="P31" s="294">
        <v>0</v>
      </c>
      <c r="Q31" s="115"/>
      <c r="R31" s="116" t="s">
        <v>935</v>
      </c>
    </row>
    <row r="32" spans="1:18" s="62" customFormat="1" ht="75" customHeight="1" x14ac:dyDescent="0.25">
      <c r="A32" s="109">
        <f t="shared" si="0"/>
        <v>27</v>
      </c>
      <c r="B32" s="297" t="s">
        <v>204</v>
      </c>
      <c r="C32" s="128" t="s">
        <v>12</v>
      </c>
      <c r="D32" s="287">
        <v>5000260</v>
      </c>
      <c r="E32" s="110" t="s">
        <v>310</v>
      </c>
      <c r="F32" s="286" t="s">
        <v>14</v>
      </c>
      <c r="G32" s="288">
        <v>42369</v>
      </c>
      <c r="H32" s="288">
        <v>42353</v>
      </c>
      <c r="I32" s="289" t="s">
        <v>209</v>
      </c>
      <c r="J32" s="291">
        <v>844564</v>
      </c>
      <c r="K32" s="291">
        <v>844564</v>
      </c>
      <c r="L32" s="291">
        <v>840472.98</v>
      </c>
      <c r="M32" s="291">
        <v>840472.98</v>
      </c>
      <c r="N32" s="293">
        <v>840472.98</v>
      </c>
      <c r="O32" s="113">
        <f t="shared" si="1"/>
        <v>0</v>
      </c>
      <c r="P32" s="295">
        <v>0</v>
      </c>
      <c r="Q32" s="115"/>
      <c r="R32" s="116" t="s">
        <v>935</v>
      </c>
    </row>
    <row r="33" spans="1:18" s="62" customFormat="1" ht="75" customHeight="1" x14ac:dyDescent="0.25">
      <c r="A33" s="109">
        <f t="shared" si="0"/>
        <v>28</v>
      </c>
      <c r="B33" s="297" t="s">
        <v>204</v>
      </c>
      <c r="C33" s="128" t="s">
        <v>301</v>
      </c>
      <c r="D33" s="287">
        <v>5068848</v>
      </c>
      <c r="E33" s="110" t="s">
        <v>840</v>
      </c>
      <c r="F33" s="298" t="s">
        <v>14</v>
      </c>
      <c r="G33" s="299">
        <v>44008</v>
      </c>
      <c r="H33" s="299">
        <v>44015</v>
      </c>
      <c r="I33" s="289">
        <v>42</v>
      </c>
      <c r="J33" s="291">
        <v>101500</v>
      </c>
      <c r="K33" s="291">
        <v>101500</v>
      </c>
      <c r="L33" s="291">
        <v>101500</v>
      </c>
      <c r="M33" s="291">
        <v>101500</v>
      </c>
      <c r="N33" s="293"/>
      <c r="O33" s="113"/>
      <c r="P33" s="295">
        <v>0</v>
      </c>
      <c r="Q33" s="115"/>
      <c r="R33" s="116" t="s">
        <v>991</v>
      </c>
    </row>
    <row r="34" spans="1:18" s="62" customFormat="1" ht="75" customHeight="1" x14ac:dyDescent="0.25">
      <c r="A34" s="109">
        <f t="shared" si="0"/>
        <v>29</v>
      </c>
      <c r="B34" s="297" t="s">
        <v>204</v>
      </c>
      <c r="C34" s="128" t="s">
        <v>36</v>
      </c>
      <c r="D34" s="287">
        <v>5032648</v>
      </c>
      <c r="E34" s="110" t="s">
        <v>299</v>
      </c>
      <c r="F34" s="286" t="s">
        <v>14</v>
      </c>
      <c r="G34" s="288">
        <v>43370</v>
      </c>
      <c r="H34" s="288">
        <v>43738</v>
      </c>
      <c r="I34" s="289" t="s">
        <v>768</v>
      </c>
      <c r="J34" s="290">
        <v>662656</v>
      </c>
      <c r="K34" s="291">
        <v>662656</v>
      </c>
      <c r="L34" s="291">
        <v>662656</v>
      </c>
      <c r="M34" s="291">
        <v>662656</v>
      </c>
      <c r="N34" s="112"/>
      <c r="O34" s="113"/>
      <c r="P34" s="295">
        <v>280000</v>
      </c>
      <c r="Q34" s="295">
        <f>P34*80%</f>
        <v>224000</v>
      </c>
      <c r="R34" s="116" t="s">
        <v>935</v>
      </c>
    </row>
    <row r="35" spans="1:18" s="62" customFormat="1" ht="75" customHeight="1" x14ac:dyDescent="0.25">
      <c r="A35" s="109">
        <f t="shared" si="0"/>
        <v>30</v>
      </c>
      <c r="B35" s="297" t="s">
        <v>204</v>
      </c>
      <c r="C35" s="128" t="s">
        <v>301</v>
      </c>
      <c r="D35" s="287">
        <v>5070596</v>
      </c>
      <c r="E35" s="110" t="s">
        <v>894</v>
      </c>
      <c r="F35" s="286" t="s">
        <v>14</v>
      </c>
      <c r="G35" s="288">
        <v>44103</v>
      </c>
      <c r="H35" s="288">
        <v>44125</v>
      </c>
      <c r="I35" s="289">
        <v>38</v>
      </c>
      <c r="J35" s="291">
        <v>83080</v>
      </c>
      <c r="K35" s="291"/>
      <c r="L35" s="111"/>
      <c r="M35" s="111"/>
      <c r="N35" s="112"/>
      <c r="O35" s="113"/>
      <c r="P35" s="295"/>
      <c r="Q35" s="295"/>
      <c r="R35" s="116" t="s">
        <v>991</v>
      </c>
    </row>
    <row r="36" spans="1:18" s="62" customFormat="1" ht="110.1" customHeight="1" x14ac:dyDescent="0.25">
      <c r="A36" s="109">
        <f t="shared" si="0"/>
        <v>31</v>
      </c>
      <c r="B36" s="297" t="s">
        <v>204</v>
      </c>
      <c r="C36" s="128" t="s">
        <v>301</v>
      </c>
      <c r="D36" s="287">
        <v>5070784</v>
      </c>
      <c r="E36" s="110" t="s">
        <v>895</v>
      </c>
      <c r="F36" s="286" t="s">
        <v>14</v>
      </c>
      <c r="G36" s="288">
        <v>44103</v>
      </c>
      <c r="H36" s="288">
        <v>44151</v>
      </c>
      <c r="I36" s="289">
        <v>37</v>
      </c>
      <c r="J36" s="291">
        <v>370000</v>
      </c>
      <c r="K36" s="291"/>
      <c r="L36" s="111"/>
      <c r="M36" s="111"/>
      <c r="N36" s="112"/>
      <c r="O36" s="113"/>
      <c r="P36" s="295"/>
      <c r="Q36" s="295"/>
      <c r="R36" s="116" t="s">
        <v>991</v>
      </c>
    </row>
    <row r="37" spans="1:18" s="62" customFormat="1" ht="110.1" customHeight="1" x14ac:dyDescent="0.25">
      <c r="A37" s="109">
        <f t="shared" si="0"/>
        <v>32</v>
      </c>
      <c r="B37" s="297" t="s">
        <v>204</v>
      </c>
      <c r="C37" s="128" t="s">
        <v>36</v>
      </c>
      <c r="D37" s="287">
        <v>5069389</v>
      </c>
      <c r="E37" s="110" t="s">
        <v>896</v>
      </c>
      <c r="F37" s="286" t="s">
        <v>14</v>
      </c>
      <c r="G37" s="288">
        <v>44081</v>
      </c>
      <c r="H37" s="288">
        <v>44180</v>
      </c>
      <c r="I37" s="289">
        <v>37</v>
      </c>
      <c r="J37" s="291">
        <v>110000</v>
      </c>
      <c r="K37" s="291"/>
      <c r="L37" s="111"/>
      <c r="M37" s="111"/>
      <c r="N37" s="112"/>
      <c r="O37" s="117"/>
      <c r="P37" s="295"/>
      <c r="Q37" s="295"/>
      <c r="R37" s="118" t="s">
        <v>935</v>
      </c>
    </row>
    <row r="38" spans="1:18" s="62" customFormat="1" ht="99.95" customHeight="1" x14ac:dyDescent="0.25">
      <c r="A38" s="109">
        <f t="shared" si="0"/>
        <v>33</v>
      </c>
      <c r="B38" s="297" t="s">
        <v>204</v>
      </c>
      <c r="C38" s="128" t="s">
        <v>36</v>
      </c>
      <c r="D38" s="287">
        <v>5068866</v>
      </c>
      <c r="E38" s="110" t="s">
        <v>897</v>
      </c>
      <c r="F38" s="286" t="s">
        <v>14</v>
      </c>
      <c r="G38" s="288">
        <v>44025</v>
      </c>
      <c r="H38" s="288">
        <v>44151</v>
      </c>
      <c r="I38" s="289">
        <v>37</v>
      </c>
      <c r="J38" s="291">
        <v>142600</v>
      </c>
      <c r="K38" s="291"/>
      <c r="L38" s="111"/>
      <c r="M38" s="111"/>
      <c r="N38" s="112"/>
      <c r="O38" s="117"/>
      <c r="P38" s="295"/>
      <c r="Q38" s="295"/>
      <c r="R38" s="118" t="s">
        <v>935</v>
      </c>
    </row>
    <row r="39" spans="1:18" s="62" customFormat="1" ht="75" customHeight="1" x14ac:dyDescent="0.25">
      <c r="A39" s="109">
        <f t="shared" si="0"/>
        <v>34</v>
      </c>
      <c r="B39" s="297" t="s">
        <v>204</v>
      </c>
      <c r="C39" s="128" t="s">
        <v>898</v>
      </c>
      <c r="D39" s="287">
        <v>5068821</v>
      </c>
      <c r="E39" s="110" t="s">
        <v>899</v>
      </c>
      <c r="F39" s="286" t="s">
        <v>14</v>
      </c>
      <c r="G39" s="288">
        <v>44081</v>
      </c>
      <c r="H39" s="288">
        <v>44407</v>
      </c>
      <c r="I39" s="289">
        <v>29</v>
      </c>
      <c r="J39" s="291">
        <v>1709800</v>
      </c>
      <c r="K39" s="291"/>
      <c r="L39" s="111"/>
      <c r="M39" s="111"/>
      <c r="N39" s="112"/>
      <c r="O39" s="117"/>
      <c r="P39" s="295"/>
      <c r="Q39" s="295"/>
      <c r="R39" s="118" t="s">
        <v>935</v>
      </c>
    </row>
    <row r="40" spans="1:18" s="62" customFormat="1" ht="99.95" customHeight="1" x14ac:dyDescent="0.25">
      <c r="A40" s="109">
        <f t="shared" si="0"/>
        <v>35</v>
      </c>
      <c r="B40" s="297" t="s">
        <v>204</v>
      </c>
      <c r="C40" s="128" t="s">
        <v>301</v>
      </c>
      <c r="D40" s="287">
        <v>5067466</v>
      </c>
      <c r="E40" s="110" t="s">
        <v>900</v>
      </c>
      <c r="F40" s="286" t="s">
        <v>14</v>
      </c>
      <c r="G40" s="288">
        <v>44025</v>
      </c>
      <c r="H40" s="288">
        <v>44207</v>
      </c>
      <c r="I40" s="289">
        <v>36</v>
      </c>
      <c r="J40" s="291">
        <v>700000</v>
      </c>
      <c r="K40" s="291"/>
      <c r="L40" s="111"/>
      <c r="M40" s="111"/>
      <c r="N40" s="112"/>
      <c r="O40" s="117"/>
      <c r="P40" s="295"/>
      <c r="Q40" s="295"/>
      <c r="R40" s="118" t="s">
        <v>935</v>
      </c>
    </row>
    <row r="41" spans="1:18" s="62" customFormat="1" ht="99.95" customHeight="1" x14ac:dyDescent="0.25">
      <c r="A41" s="109">
        <f t="shared" si="0"/>
        <v>36</v>
      </c>
      <c r="B41" s="297" t="s">
        <v>204</v>
      </c>
      <c r="C41" s="128" t="s">
        <v>36</v>
      </c>
      <c r="D41" s="287">
        <v>5054092</v>
      </c>
      <c r="E41" s="110" t="s">
        <v>901</v>
      </c>
      <c r="F41" s="286" t="s">
        <v>14</v>
      </c>
      <c r="G41" s="288">
        <v>44081</v>
      </c>
      <c r="H41" s="288">
        <v>44256</v>
      </c>
      <c r="I41" s="289">
        <v>34</v>
      </c>
      <c r="J41" s="291">
        <v>977000</v>
      </c>
      <c r="K41" s="291"/>
      <c r="L41" s="111"/>
      <c r="M41" s="111"/>
      <c r="N41" s="112"/>
      <c r="O41" s="117"/>
      <c r="P41" s="295"/>
      <c r="Q41" s="295"/>
      <c r="R41" s="118" t="s">
        <v>935</v>
      </c>
    </row>
    <row r="42" spans="1:18" s="62" customFormat="1" ht="99.95" customHeight="1" x14ac:dyDescent="0.25">
      <c r="A42" s="109">
        <f t="shared" si="0"/>
        <v>37</v>
      </c>
      <c r="B42" s="297" t="s">
        <v>204</v>
      </c>
      <c r="C42" s="128" t="s">
        <v>217</v>
      </c>
      <c r="D42" s="287">
        <v>5069411</v>
      </c>
      <c r="E42" s="110" t="s">
        <v>902</v>
      </c>
      <c r="F42" s="286" t="s">
        <v>14</v>
      </c>
      <c r="G42" s="288">
        <v>44081</v>
      </c>
      <c r="H42" s="288">
        <v>44377</v>
      </c>
      <c r="I42" s="289">
        <v>30</v>
      </c>
      <c r="J42" s="291">
        <v>2407580</v>
      </c>
      <c r="K42" s="291"/>
      <c r="L42" s="111"/>
      <c r="M42" s="111"/>
      <c r="N42" s="112"/>
      <c r="O42" s="117"/>
      <c r="P42" s="295"/>
      <c r="Q42" s="295"/>
      <c r="R42" s="118" t="s">
        <v>935</v>
      </c>
    </row>
    <row r="43" spans="1:18" s="62" customFormat="1" ht="140.1" customHeight="1" x14ac:dyDescent="0.25">
      <c r="A43" s="109">
        <f t="shared" si="0"/>
        <v>38</v>
      </c>
      <c r="B43" s="297" t="s">
        <v>204</v>
      </c>
      <c r="C43" s="128" t="s">
        <v>301</v>
      </c>
      <c r="D43" s="287">
        <v>5067828</v>
      </c>
      <c r="E43" s="110" t="s">
        <v>903</v>
      </c>
      <c r="F43" s="286" t="s">
        <v>14</v>
      </c>
      <c r="G43" s="288">
        <v>44041</v>
      </c>
      <c r="H43" s="288">
        <v>44069</v>
      </c>
      <c r="I43" s="289">
        <v>40</v>
      </c>
      <c r="J43" s="291">
        <v>49600</v>
      </c>
      <c r="K43" s="291"/>
      <c r="L43" s="111"/>
      <c r="M43" s="111"/>
      <c r="N43" s="112"/>
      <c r="O43" s="117"/>
      <c r="P43" s="295"/>
      <c r="Q43" s="295"/>
      <c r="R43" s="118" t="s">
        <v>991</v>
      </c>
    </row>
    <row r="44" spans="1:18" s="62" customFormat="1" ht="110.1" customHeight="1" x14ac:dyDescent="0.25">
      <c r="A44" s="109">
        <f t="shared" si="0"/>
        <v>39</v>
      </c>
      <c r="B44" s="297" t="s">
        <v>204</v>
      </c>
      <c r="C44" s="128" t="s">
        <v>301</v>
      </c>
      <c r="D44" s="822">
        <v>5070802</v>
      </c>
      <c r="E44" s="823" t="s">
        <v>904</v>
      </c>
      <c r="F44" s="821" t="s">
        <v>14</v>
      </c>
      <c r="G44" s="824">
        <v>44103</v>
      </c>
      <c r="H44" s="824">
        <v>44162</v>
      </c>
      <c r="I44" s="825">
        <v>37</v>
      </c>
      <c r="J44" s="826">
        <v>653728</v>
      </c>
      <c r="K44" s="826"/>
      <c r="L44" s="327"/>
      <c r="M44" s="327"/>
      <c r="N44" s="328"/>
      <c r="O44" s="827"/>
      <c r="P44" s="500"/>
      <c r="Q44" s="500"/>
      <c r="R44" s="116" t="s">
        <v>991</v>
      </c>
    </row>
    <row r="45" spans="1:18" s="62" customFormat="1" ht="110.1" customHeight="1" x14ac:dyDescent="0.25">
      <c r="A45" s="109">
        <f t="shared" si="0"/>
        <v>40</v>
      </c>
      <c r="B45" s="820" t="s">
        <v>204</v>
      </c>
      <c r="C45" s="128" t="s">
        <v>20</v>
      </c>
      <c r="D45" s="829">
        <v>5070664</v>
      </c>
      <c r="E45" s="819" t="s">
        <v>1004</v>
      </c>
      <c r="F45" s="828" t="s">
        <v>14</v>
      </c>
      <c r="G45" s="830">
        <v>44141</v>
      </c>
      <c r="H45" s="830">
        <v>44197</v>
      </c>
      <c r="I45" s="831" t="s">
        <v>323</v>
      </c>
      <c r="J45" s="832">
        <v>2315000</v>
      </c>
      <c r="K45" s="832"/>
      <c r="L45" s="833"/>
      <c r="M45" s="833"/>
      <c r="N45" s="833"/>
      <c r="O45" s="117"/>
      <c r="P45" s="834"/>
      <c r="Q45" s="834"/>
      <c r="R45" s="118" t="s">
        <v>935</v>
      </c>
    </row>
    <row r="46" spans="1:18" s="62" customFormat="1" ht="110.1" customHeight="1" x14ac:dyDescent="0.25">
      <c r="A46" s="109">
        <f t="shared" si="0"/>
        <v>41</v>
      </c>
      <c r="B46" s="820" t="s">
        <v>204</v>
      </c>
      <c r="C46" s="128" t="s">
        <v>301</v>
      </c>
      <c r="D46" s="829">
        <v>5072638</v>
      </c>
      <c r="E46" s="819" t="s">
        <v>1005</v>
      </c>
      <c r="F46" s="828" t="s">
        <v>14</v>
      </c>
      <c r="G46" s="830">
        <v>44141</v>
      </c>
      <c r="H46" s="830">
        <v>44253</v>
      </c>
      <c r="I46" s="831" t="s">
        <v>205</v>
      </c>
      <c r="J46" s="832">
        <v>450000</v>
      </c>
      <c r="K46" s="832"/>
      <c r="L46" s="833"/>
      <c r="M46" s="833"/>
      <c r="N46" s="833"/>
      <c r="O46" s="117"/>
      <c r="P46" s="834"/>
      <c r="Q46" s="834"/>
      <c r="R46" s="118" t="s">
        <v>935</v>
      </c>
    </row>
    <row r="47" spans="1:18" s="62" customFormat="1" ht="110.1" customHeight="1" x14ac:dyDescent="0.25">
      <c r="A47" s="109">
        <f t="shared" si="0"/>
        <v>42</v>
      </c>
      <c r="B47" s="820" t="s">
        <v>204</v>
      </c>
      <c r="C47" s="128" t="s">
        <v>217</v>
      </c>
      <c r="D47" s="829">
        <v>5070749</v>
      </c>
      <c r="E47" s="819" t="s">
        <v>1006</v>
      </c>
      <c r="F47" s="828" t="s">
        <v>14</v>
      </c>
      <c r="G47" s="830">
        <v>44141</v>
      </c>
      <c r="H47" s="830">
        <v>44407</v>
      </c>
      <c r="I47" s="831" t="s">
        <v>320</v>
      </c>
      <c r="J47" s="832">
        <v>1630000</v>
      </c>
      <c r="K47" s="832"/>
      <c r="L47" s="833"/>
      <c r="M47" s="833"/>
      <c r="N47" s="833"/>
      <c r="O47" s="117"/>
      <c r="P47" s="834"/>
      <c r="Q47" s="834"/>
      <c r="R47" s="118" t="s">
        <v>935</v>
      </c>
    </row>
    <row r="48" spans="1:18" s="62" customFormat="1" ht="110.1" customHeight="1" x14ac:dyDescent="0.25">
      <c r="A48" s="109">
        <f t="shared" si="0"/>
        <v>43</v>
      </c>
      <c r="B48" s="820" t="s">
        <v>204</v>
      </c>
      <c r="C48" s="128" t="s">
        <v>293</v>
      </c>
      <c r="D48" s="829">
        <v>5072536</v>
      </c>
      <c r="E48" s="819" t="s">
        <v>1007</v>
      </c>
      <c r="F48" s="828" t="s">
        <v>14</v>
      </c>
      <c r="G48" s="830">
        <v>44179</v>
      </c>
      <c r="H48" s="830">
        <v>44377</v>
      </c>
      <c r="I48" s="831" t="s">
        <v>210</v>
      </c>
      <c r="J48" s="832">
        <v>1920000</v>
      </c>
      <c r="K48" s="832"/>
      <c r="L48" s="833"/>
      <c r="M48" s="833"/>
      <c r="N48" s="833"/>
      <c r="O48" s="117"/>
      <c r="P48" s="834"/>
      <c r="Q48" s="834"/>
      <c r="R48" s="118" t="s">
        <v>935</v>
      </c>
    </row>
    <row r="49" spans="1:18" s="62" customFormat="1" ht="110.1" customHeight="1" x14ac:dyDescent="0.25">
      <c r="A49" s="109">
        <f t="shared" si="0"/>
        <v>44</v>
      </c>
      <c r="B49" s="820" t="s">
        <v>204</v>
      </c>
      <c r="C49" s="128" t="s">
        <v>36</v>
      </c>
      <c r="D49" s="829">
        <v>5069846</v>
      </c>
      <c r="E49" s="819" t="s">
        <v>1008</v>
      </c>
      <c r="F49" s="828" t="s">
        <v>14</v>
      </c>
      <c r="G49" s="830">
        <v>44123</v>
      </c>
      <c r="H49" s="830">
        <v>44239</v>
      </c>
      <c r="I49" s="831" t="s">
        <v>1011</v>
      </c>
      <c r="J49" s="832">
        <v>1440268.1</v>
      </c>
      <c r="K49" s="832"/>
      <c r="L49" s="833"/>
      <c r="M49" s="833"/>
      <c r="N49" s="833"/>
      <c r="O49" s="117"/>
      <c r="P49" s="834"/>
      <c r="Q49" s="834"/>
      <c r="R49" s="118" t="s">
        <v>935</v>
      </c>
    </row>
    <row r="50" spans="1:18" s="62" customFormat="1" ht="110.1" customHeight="1" x14ac:dyDescent="0.25">
      <c r="A50" s="109">
        <f t="shared" si="0"/>
        <v>45</v>
      </c>
      <c r="B50" s="820" t="s">
        <v>204</v>
      </c>
      <c r="C50" s="128" t="s">
        <v>71</v>
      </c>
      <c r="D50" s="829">
        <v>5070774</v>
      </c>
      <c r="E50" s="819" t="s">
        <v>1009</v>
      </c>
      <c r="F50" s="828" t="s">
        <v>14</v>
      </c>
      <c r="G50" s="830">
        <v>44141</v>
      </c>
      <c r="H50" s="830">
        <v>44571</v>
      </c>
      <c r="I50" s="831" t="s">
        <v>315</v>
      </c>
      <c r="J50" s="832">
        <v>1000000</v>
      </c>
      <c r="K50" s="832"/>
      <c r="L50" s="833"/>
      <c r="M50" s="833"/>
      <c r="N50" s="833"/>
      <c r="O50" s="117"/>
      <c r="P50" s="834"/>
      <c r="Q50" s="834"/>
      <c r="R50" s="118" t="s">
        <v>935</v>
      </c>
    </row>
    <row r="51" spans="1:18" s="62" customFormat="1" ht="110.1" customHeight="1" x14ac:dyDescent="0.25">
      <c r="A51" s="109">
        <f>A49+1</f>
        <v>45</v>
      </c>
      <c r="B51" s="820" t="s">
        <v>204</v>
      </c>
      <c r="C51" s="128" t="s">
        <v>285</v>
      </c>
      <c r="D51" s="829">
        <v>5062319</v>
      </c>
      <c r="E51" s="819" t="s">
        <v>1010</v>
      </c>
      <c r="F51" s="828" t="s">
        <v>14</v>
      </c>
      <c r="G51" s="830">
        <v>44155</v>
      </c>
      <c r="H51" s="830">
        <v>44411</v>
      </c>
      <c r="I51" s="831" t="s">
        <v>320</v>
      </c>
      <c r="J51" s="832">
        <v>2000000</v>
      </c>
      <c r="K51" s="832"/>
      <c r="L51" s="833"/>
      <c r="M51" s="833"/>
      <c r="N51" s="833"/>
      <c r="O51" s="117"/>
      <c r="P51" s="834"/>
      <c r="Q51" s="834"/>
      <c r="R51" s="118" t="s">
        <v>935</v>
      </c>
    </row>
    <row r="52" spans="1:18" s="62" customFormat="1" ht="110.1" customHeight="1" x14ac:dyDescent="0.25">
      <c r="A52" s="109">
        <f>A50+1</f>
        <v>46</v>
      </c>
      <c r="B52" s="820" t="s">
        <v>204</v>
      </c>
      <c r="C52" s="128" t="s">
        <v>293</v>
      </c>
      <c r="D52" s="829">
        <v>5072536</v>
      </c>
      <c r="E52" s="819" t="s">
        <v>1007</v>
      </c>
      <c r="F52" s="828" t="s">
        <v>14</v>
      </c>
      <c r="G52" s="830">
        <v>44179</v>
      </c>
      <c r="H52" s="830">
        <v>44377</v>
      </c>
      <c r="I52" s="831">
        <v>30</v>
      </c>
      <c r="J52" s="832">
        <v>1920000</v>
      </c>
      <c r="K52" s="832"/>
      <c r="L52" s="833"/>
      <c r="M52" s="833"/>
      <c r="N52" s="833"/>
      <c r="O52" s="117"/>
      <c r="P52" s="834"/>
      <c r="Q52" s="834"/>
      <c r="R52" s="118" t="s">
        <v>935</v>
      </c>
    </row>
    <row r="53" spans="1:18" ht="25.5" customHeight="1" x14ac:dyDescent="0.25">
      <c r="A53" s="762"/>
      <c r="B53" s="119" t="s">
        <v>1057</v>
      </c>
      <c r="C53" s="120" t="s">
        <v>457</v>
      </c>
      <c r="D53" s="120"/>
      <c r="E53" s="120"/>
      <c r="F53" s="120"/>
      <c r="G53" s="120"/>
      <c r="H53" s="120"/>
      <c r="I53" s="184">
        <f>COUNTA(I6:I52)</f>
        <v>47</v>
      </c>
      <c r="J53" s="122">
        <f>SUM(J6:J52)</f>
        <v>52833706.140000008</v>
      </c>
      <c r="K53" s="122">
        <f t="shared" ref="K53:N53" si="3">SUM(K6:K52)</f>
        <v>20865685.920000002</v>
      </c>
      <c r="L53" s="122">
        <f t="shared" si="3"/>
        <v>17591532.099999998</v>
      </c>
      <c r="M53" s="122">
        <f t="shared" si="3"/>
        <v>17591532.099999998</v>
      </c>
      <c r="N53" s="122">
        <f t="shared" si="3"/>
        <v>10457358.82</v>
      </c>
      <c r="O53" s="123">
        <f t="shared" si="1"/>
        <v>0.68221559600266224</v>
      </c>
      <c r="P53" s="124">
        <f>SUM(P6:P44)</f>
        <v>1080000</v>
      </c>
      <c r="Q53" s="124">
        <f>80%*P53</f>
        <v>864000</v>
      </c>
      <c r="R53" s="116"/>
    </row>
    <row r="54" spans="1:18" ht="25.5" customHeight="1" x14ac:dyDescent="0.25">
      <c r="A54" s="762"/>
      <c r="B54" s="125"/>
      <c r="C54" s="120"/>
      <c r="D54" s="120"/>
      <c r="E54" s="120"/>
      <c r="F54" s="120"/>
      <c r="G54" s="120"/>
      <c r="H54" s="120"/>
      <c r="I54" s="121"/>
      <c r="J54" s="122"/>
      <c r="K54" s="122">
        <f>K53/J53</f>
        <v>0.3949313316145116</v>
      </c>
      <c r="L54" s="122">
        <f>L53/J53</f>
        <v>0.33296040322035214</v>
      </c>
      <c r="M54" s="122">
        <f>M53/J53</f>
        <v>0.33296040322035214</v>
      </c>
      <c r="N54" s="126">
        <f>(M53-N53)/N53</f>
        <v>0.68221559600266224</v>
      </c>
      <c r="O54" s="127"/>
      <c r="P54" s="115"/>
      <c r="Q54" s="124"/>
      <c r="R54" s="116"/>
    </row>
    <row r="55" spans="1:18" ht="79.5" customHeight="1" x14ac:dyDescent="0.25">
      <c r="A55" s="109">
        <f>A52+1</f>
        <v>47</v>
      </c>
      <c r="B55" s="192" t="s">
        <v>28</v>
      </c>
      <c r="C55" s="128" t="s">
        <v>290</v>
      </c>
      <c r="D55" s="129">
        <v>5029875</v>
      </c>
      <c r="E55" s="128" t="s">
        <v>396</v>
      </c>
      <c r="F55" s="129" t="s">
        <v>14</v>
      </c>
      <c r="G55" s="130">
        <v>43427</v>
      </c>
      <c r="H55" s="130">
        <v>43839</v>
      </c>
      <c r="I55" s="131" t="s">
        <v>315</v>
      </c>
      <c r="J55" s="132">
        <v>871992.8</v>
      </c>
      <c r="K55" s="132">
        <v>871992.8</v>
      </c>
      <c r="L55" s="132">
        <v>368487.28</v>
      </c>
      <c r="M55" s="132">
        <v>368487.28</v>
      </c>
      <c r="N55" s="132"/>
      <c r="O55" s="133"/>
      <c r="P55" s="124">
        <v>100000</v>
      </c>
      <c r="Q55" s="124">
        <f t="shared" ref="Q55:Q66" si="4">80%*P55</f>
        <v>80000</v>
      </c>
      <c r="R55" s="116" t="s">
        <v>935</v>
      </c>
    </row>
    <row r="56" spans="1:18" ht="80.25" customHeight="1" x14ac:dyDescent="0.25">
      <c r="A56" s="109">
        <f>A55+1</f>
        <v>48</v>
      </c>
      <c r="B56" s="192" t="s">
        <v>28</v>
      </c>
      <c r="C56" s="128" t="s">
        <v>242</v>
      </c>
      <c r="D56" s="129">
        <v>5028324</v>
      </c>
      <c r="E56" s="128" t="s">
        <v>395</v>
      </c>
      <c r="F56" s="129" t="s">
        <v>14</v>
      </c>
      <c r="G56" s="130">
        <v>43427</v>
      </c>
      <c r="H56" s="130">
        <v>43668</v>
      </c>
      <c r="I56" s="131" t="s">
        <v>203</v>
      </c>
      <c r="J56" s="134">
        <v>754800</v>
      </c>
      <c r="K56" s="132"/>
      <c r="L56" s="132"/>
      <c r="M56" s="132"/>
      <c r="N56" s="132"/>
      <c r="O56" s="135"/>
      <c r="P56" s="115"/>
      <c r="Q56" s="124">
        <f t="shared" si="4"/>
        <v>0</v>
      </c>
      <c r="R56" s="116" t="s">
        <v>935</v>
      </c>
    </row>
    <row r="57" spans="1:18" ht="80.25" customHeight="1" x14ac:dyDescent="0.25">
      <c r="A57" s="109">
        <f t="shared" ref="A57:A84" si="5">A56+1</f>
        <v>49</v>
      </c>
      <c r="B57" s="192" t="s">
        <v>28</v>
      </c>
      <c r="C57" s="128" t="s">
        <v>226</v>
      </c>
      <c r="D57" s="129">
        <v>5027405</v>
      </c>
      <c r="E57" s="128" t="s">
        <v>399</v>
      </c>
      <c r="F57" s="129" t="s">
        <v>14</v>
      </c>
      <c r="G57" s="130">
        <v>43179</v>
      </c>
      <c r="H57" s="130">
        <v>43419</v>
      </c>
      <c r="I57" s="131" t="s">
        <v>344</v>
      </c>
      <c r="J57" s="132">
        <v>153000</v>
      </c>
      <c r="K57" s="132">
        <v>133473.60000000001</v>
      </c>
      <c r="L57" s="132">
        <v>132653.6</v>
      </c>
      <c r="M57" s="132">
        <v>132653.6</v>
      </c>
      <c r="N57" s="132">
        <v>132653.6</v>
      </c>
      <c r="O57" s="133">
        <f>(M57-N57)/N57</f>
        <v>0</v>
      </c>
      <c r="P57" s="132">
        <v>0</v>
      </c>
      <c r="Q57" s="124">
        <f t="shared" si="4"/>
        <v>0</v>
      </c>
      <c r="R57" s="116" t="s">
        <v>935</v>
      </c>
    </row>
    <row r="58" spans="1:18" ht="73.5" customHeight="1" x14ac:dyDescent="0.25">
      <c r="A58" s="109">
        <f t="shared" si="5"/>
        <v>50</v>
      </c>
      <c r="B58" s="192" t="s">
        <v>28</v>
      </c>
      <c r="C58" s="128" t="s">
        <v>12</v>
      </c>
      <c r="D58" s="129">
        <v>5008017</v>
      </c>
      <c r="E58" s="128" t="s">
        <v>29</v>
      </c>
      <c r="F58" s="129" t="s">
        <v>14</v>
      </c>
      <c r="G58" s="136">
        <v>42895</v>
      </c>
      <c r="H58" s="130">
        <v>43371</v>
      </c>
      <c r="I58" s="131" t="s">
        <v>284</v>
      </c>
      <c r="J58" s="132">
        <v>1004028</v>
      </c>
      <c r="K58" s="132">
        <v>1004028</v>
      </c>
      <c r="L58" s="132"/>
      <c r="M58" s="132"/>
      <c r="N58" s="132"/>
      <c r="O58" s="133">
        <v>0</v>
      </c>
      <c r="P58" s="132">
        <v>0</v>
      </c>
      <c r="Q58" s="124">
        <f t="shared" si="4"/>
        <v>0</v>
      </c>
      <c r="R58" s="116" t="s">
        <v>935</v>
      </c>
    </row>
    <row r="59" spans="1:18" ht="112.5" customHeight="1" x14ac:dyDescent="0.25">
      <c r="A59" s="109">
        <f t="shared" si="5"/>
        <v>51</v>
      </c>
      <c r="B59" s="192" t="s">
        <v>28</v>
      </c>
      <c r="C59" s="128" t="s">
        <v>32</v>
      </c>
      <c r="D59" s="129">
        <v>5000616</v>
      </c>
      <c r="E59" s="128" t="s">
        <v>401</v>
      </c>
      <c r="F59" s="129" t="s">
        <v>17</v>
      </c>
      <c r="G59" s="130">
        <v>42471</v>
      </c>
      <c r="H59" s="130">
        <v>41740</v>
      </c>
      <c r="I59" s="131" t="s">
        <v>405</v>
      </c>
      <c r="J59" s="132">
        <v>9469548.8200000003</v>
      </c>
      <c r="K59" s="132">
        <v>9446310.3000000007</v>
      </c>
      <c r="L59" s="132">
        <v>7241407.0599999996</v>
      </c>
      <c r="M59" s="132">
        <v>7241407.0599999996</v>
      </c>
      <c r="N59" s="132">
        <v>4713336.62</v>
      </c>
      <c r="O59" s="133">
        <f t="shared" ref="O59:O85" si="6">(M59-N59)/N59</f>
        <v>0.53636534875796749</v>
      </c>
      <c r="P59" s="137">
        <v>500000</v>
      </c>
      <c r="Q59" s="124">
        <f t="shared" si="4"/>
        <v>400000</v>
      </c>
      <c r="R59" s="116" t="s">
        <v>935</v>
      </c>
    </row>
    <row r="60" spans="1:18" ht="121.5" customHeight="1" x14ac:dyDescent="0.25">
      <c r="A60" s="109">
        <f t="shared" si="5"/>
        <v>52</v>
      </c>
      <c r="B60" s="192" t="s">
        <v>28</v>
      </c>
      <c r="C60" s="128" t="s">
        <v>290</v>
      </c>
      <c r="D60" s="129">
        <v>5050796</v>
      </c>
      <c r="E60" s="128" t="s">
        <v>718</v>
      </c>
      <c r="F60" s="129" t="s">
        <v>14</v>
      </c>
      <c r="G60" s="130">
        <v>43788</v>
      </c>
      <c r="H60" s="130">
        <v>43672</v>
      </c>
      <c r="I60" s="131" t="s">
        <v>719</v>
      </c>
      <c r="J60" s="132">
        <v>595200</v>
      </c>
      <c r="K60" s="132">
        <v>595200</v>
      </c>
      <c r="L60" s="132">
        <v>585600</v>
      </c>
      <c r="M60" s="132">
        <v>585600</v>
      </c>
      <c r="N60" s="132">
        <v>585600</v>
      </c>
      <c r="O60" s="133">
        <f t="shared" si="6"/>
        <v>0</v>
      </c>
      <c r="P60" s="132">
        <v>0</v>
      </c>
      <c r="Q60" s="124">
        <f t="shared" si="4"/>
        <v>0</v>
      </c>
      <c r="R60" s="116" t="s">
        <v>935</v>
      </c>
    </row>
    <row r="61" spans="1:18" ht="100.5" customHeight="1" x14ac:dyDescent="0.25">
      <c r="A61" s="109">
        <f t="shared" si="5"/>
        <v>53</v>
      </c>
      <c r="B61" s="192" t="s">
        <v>28</v>
      </c>
      <c r="C61" s="128" t="s">
        <v>233</v>
      </c>
      <c r="D61" s="129">
        <v>5027408</v>
      </c>
      <c r="E61" s="128" t="s">
        <v>234</v>
      </c>
      <c r="F61" s="129" t="s">
        <v>14</v>
      </c>
      <c r="G61" s="130">
        <v>43259</v>
      </c>
      <c r="H61" s="130">
        <v>43438</v>
      </c>
      <c r="I61" s="131" t="s">
        <v>203</v>
      </c>
      <c r="J61" s="132">
        <v>480000</v>
      </c>
      <c r="K61" s="132">
        <v>417235.20000000001</v>
      </c>
      <c r="L61" s="132">
        <v>417235.20000000001</v>
      </c>
      <c r="M61" s="132">
        <v>417235.20000000001</v>
      </c>
      <c r="N61" s="132">
        <v>417235.20000000001</v>
      </c>
      <c r="O61" s="133">
        <f t="shared" si="6"/>
        <v>0</v>
      </c>
      <c r="P61" s="132">
        <v>0</v>
      </c>
      <c r="Q61" s="124">
        <f t="shared" si="4"/>
        <v>0</v>
      </c>
      <c r="R61" s="116" t="s">
        <v>935</v>
      </c>
    </row>
    <row r="62" spans="1:18" ht="92.25" customHeight="1" x14ac:dyDescent="0.25">
      <c r="A62" s="109">
        <f t="shared" si="5"/>
        <v>54</v>
      </c>
      <c r="B62" s="192" t="s">
        <v>28</v>
      </c>
      <c r="C62" s="128" t="s">
        <v>235</v>
      </c>
      <c r="D62" s="129">
        <v>5028229</v>
      </c>
      <c r="E62" s="128" t="s">
        <v>400</v>
      </c>
      <c r="F62" s="129" t="s">
        <v>14</v>
      </c>
      <c r="G62" s="130">
        <v>43263</v>
      </c>
      <c r="H62" s="130">
        <v>43511</v>
      </c>
      <c r="I62" s="131" t="s">
        <v>315</v>
      </c>
      <c r="J62" s="132">
        <v>266700</v>
      </c>
      <c r="K62" s="132">
        <v>200582.39999999999</v>
      </c>
      <c r="L62" s="132">
        <v>200582.39999999999</v>
      </c>
      <c r="M62" s="132">
        <v>200582.39999999999</v>
      </c>
      <c r="N62" s="132"/>
      <c r="O62" s="133"/>
      <c r="P62" s="132">
        <v>150000</v>
      </c>
      <c r="Q62" s="124">
        <f t="shared" si="4"/>
        <v>120000</v>
      </c>
      <c r="R62" s="116" t="s">
        <v>935</v>
      </c>
    </row>
    <row r="63" spans="1:18" ht="93.75" customHeight="1" x14ac:dyDescent="0.25">
      <c r="A63" s="109">
        <f t="shared" si="5"/>
        <v>55</v>
      </c>
      <c r="B63" s="192" t="s">
        <v>28</v>
      </c>
      <c r="C63" s="128" t="s">
        <v>232</v>
      </c>
      <c r="D63" s="129">
        <v>5028307</v>
      </c>
      <c r="E63" s="128" t="s">
        <v>403</v>
      </c>
      <c r="F63" s="129" t="s">
        <v>14</v>
      </c>
      <c r="G63" s="130">
        <v>43263</v>
      </c>
      <c r="H63" s="130">
        <v>43511</v>
      </c>
      <c r="I63" s="131" t="s">
        <v>284</v>
      </c>
      <c r="J63" s="132">
        <v>870000</v>
      </c>
      <c r="K63" s="132">
        <v>836318</v>
      </c>
      <c r="L63" s="132">
        <v>836318</v>
      </c>
      <c r="M63" s="132">
        <v>836318</v>
      </c>
      <c r="N63" s="132">
        <v>381428.59</v>
      </c>
      <c r="O63" s="133">
        <f t="shared" si="6"/>
        <v>1.1925939007351283</v>
      </c>
      <c r="P63" s="132">
        <v>50000</v>
      </c>
      <c r="Q63" s="124">
        <f t="shared" si="4"/>
        <v>40000</v>
      </c>
      <c r="R63" s="116" t="s">
        <v>935</v>
      </c>
    </row>
    <row r="64" spans="1:18" ht="96.75" customHeight="1" x14ac:dyDescent="0.25">
      <c r="A64" s="109">
        <f t="shared" si="5"/>
        <v>56</v>
      </c>
      <c r="B64" s="192" t="s">
        <v>28</v>
      </c>
      <c r="C64" s="128" t="s">
        <v>230</v>
      </c>
      <c r="D64" s="129">
        <v>5028273</v>
      </c>
      <c r="E64" s="128" t="s">
        <v>231</v>
      </c>
      <c r="F64" s="129" t="s">
        <v>14</v>
      </c>
      <c r="G64" s="130">
        <v>43259</v>
      </c>
      <c r="H64" s="130">
        <v>43511</v>
      </c>
      <c r="I64" s="131" t="s">
        <v>203</v>
      </c>
      <c r="J64" s="132">
        <v>445500</v>
      </c>
      <c r="K64" s="132">
        <v>368230.9</v>
      </c>
      <c r="L64" s="132">
        <v>363491.69</v>
      </c>
      <c r="M64" s="132">
        <v>363491.69</v>
      </c>
      <c r="N64" s="132">
        <v>357192</v>
      </c>
      <c r="O64" s="133">
        <f t="shared" si="6"/>
        <v>1.7636705189365949E-2</v>
      </c>
      <c r="P64" s="132">
        <v>0</v>
      </c>
      <c r="Q64" s="124">
        <f t="shared" si="4"/>
        <v>0</v>
      </c>
      <c r="R64" s="116" t="s">
        <v>935</v>
      </c>
    </row>
    <row r="65" spans="1:18" ht="120" customHeight="1" x14ac:dyDescent="0.25">
      <c r="A65" s="109">
        <f t="shared" si="5"/>
        <v>57</v>
      </c>
      <c r="B65" s="192" t="s">
        <v>28</v>
      </c>
      <c r="C65" s="138" t="s">
        <v>36</v>
      </c>
      <c r="D65" s="129">
        <v>5027323</v>
      </c>
      <c r="E65" s="128" t="s">
        <v>397</v>
      </c>
      <c r="F65" s="129" t="s">
        <v>14</v>
      </c>
      <c r="G65" s="130">
        <v>43179</v>
      </c>
      <c r="H65" s="130">
        <v>43419</v>
      </c>
      <c r="I65" s="131" t="s">
        <v>404</v>
      </c>
      <c r="J65" s="134">
        <v>262000</v>
      </c>
      <c r="K65" s="132">
        <v>238452</v>
      </c>
      <c r="L65" s="132">
        <v>238452</v>
      </c>
      <c r="M65" s="132">
        <v>238452</v>
      </c>
      <c r="N65" s="132"/>
      <c r="O65" s="133"/>
      <c r="P65" s="132">
        <v>150000</v>
      </c>
      <c r="Q65" s="124">
        <f t="shared" si="4"/>
        <v>120000</v>
      </c>
      <c r="R65" s="116" t="s">
        <v>935</v>
      </c>
    </row>
    <row r="66" spans="1:18" ht="76.5" customHeight="1" x14ac:dyDescent="0.25">
      <c r="A66" s="109">
        <f t="shared" si="5"/>
        <v>58</v>
      </c>
      <c r="B66" s="192" t="s">
        <v>28</v>
      </c>
      <c r="C66" s="138" t="s">
        <v>32</v>
      </c>
      <c r="D66" s="129">
        <v>5000617</v>
      </c>
      <c r="E66" s="128" t="s">
        <v>402</v>
      </c>
      <c r="F66" s="129" t="s">
        <v>17</v>
      </c>
      <c r="G66" s="130">
        <v>42471</v>
      </c>
      <c r="H66" s="130">
        <v>41857</v>
      </c>
      <c r="I66" s="131" t="s">
        <v>406</v>
      </c>
      <c r="J66" s="132">
        <v>16223942.550000001</v>
      </c>
      <c r="K66" s="132">
        <v>16141559.51</v>
      </c>
      <c r="L66" s="132">
        <v>15595483.25</v>
      </c>
      <c r="M66" s="132">
        <v>15595483.25</v>
      </c>
      <c r="N66" s="132">
        <v>14269701.369999999</v>
      </c>
      <c r="O66" s="133">
        <f t="shared" si="6"/>
        <v>9.2908873537274381E-2</v>
      </c>
      <c r="P66" s="132">
        <v>0</v>
      </c>
      <c r="Q66" s="124">
        <f t="shared" si="4"/>
        <v>0</v>
      </c>
      <c r="R66" s="116" t="s">
        <v>935</v>
      </c>
    </row>
    <row r="67" spans="1:18" s="62" customFormat="1" ht="76.5" customHeight="1" x14ac:dyDescent="0.25">
      <c r="A67" s="109">
        <f t="shared" si="5"/>
        <v>59</v>
      </c>
      <c r="B67" s="192" t="s">
        <v>28</v>
      </c>
      <c r="C67" s="138" t="s">
        <v>27</v>
      </c>
      <c r="D67" s="129">
        <v>5023628</v>
      </c>
      <c r="E67" s="128" t="s">
        <v>398</v>
      </c>
      <c r="F67" s="129" t="s">
        <v>14</v>
      </c>
      <c r="G67" s="130">
        <v>43263</v>
      </c>
      <c r="H67" s="130">
        <v>43507</v>
      </c>
      <c r="I67" s="131" t="s">
        <v>315</v>
      </c>
      <c r="J67" s="132">
        <v>2312600</v>
      </c>
      <c r="K67" s="132">
        <v>2312600</v>
      </c>
      <c r="L67" s="132">
        <v>423075.83</v>
      </c>
      <c r="M67" s="132">
        <v>423075.83</v>
      </c>
      <c r="N67" s="132"/>
      <c r="O67" s="133"/>
      <c r="P67" s="132">
        <v>200000</v>
      </c>
      <c r="Q67" s="124">
        <f t="shared" ref="Q67" si="7">80%*P67</f>
        <v>160000</v>
      </c>
      <c r="R67" s="116" t="s">
        <v>935</v>
      </c>
    </row>
    <row r="68" spans="1:18" s="62" customFormat="1" ht="76.5" customHeight="1" x14ac:dyDescent="0.25">
      <c r="A68" s="109">
        <f t="shared" si="5"/>
        <v>60</v>
      </c>
      <c r="B68" s="192" t="s">
        <v>28</v>
      </c>
      <c r="C68" s="138" t="s">
        <v>232</v>
      </c>
      <c r="D68" s="129">
        <v>5071127</v>
      </c>
      <c r="E68" s="128" t="s">
        <v>905</v>
      </c>
      <c r="F68" s="129" t="s">
        <v>14</v>
      </c>
      <c r="G68" s="130">
        <v>44104</v>
      </c>
      <c r="H68" s="130">
        <v>44316</v>
      </c>
      <c r="I68" s="118">
        <v>8</v>
      </c>
      <c r="J68" s="132">
        <v>640000</v>
      </c>
      <c r="K68" s="139"/>
      <c r="L68" s="139"/>
      <c r="M68" s="139"/>
      <c r="N68" s="139"/>
      <c r="O68" s="140"/>
      <c r="P68" s="139"/>
      <c r="Q68" s="141"/>
      <c r="R68" s="118" t="s">
        <v>935</v>
      </c>
    </row>
    <row r="69" spans="1:18" s="62" customFormat="1" ht="76.5" customHeight="1" x14ac:dyDescent="0.25">
      <c r="A69" s="109">
        <f t="shared" si="5"/>
        <v>61</v>
      </c>
      <c r="B69" s="192" t="s">
        <v>28</v>
      </c>
      <c r="C69" s="138" t="s">
        <v>36</v>
      </c>
      <c r="D69" s="129">
        <v>5070502</v>
      </c>
      <c r="E69" s="128" t="s">
        <v>906</v>
      </c>
      <c r="F69" s="129" t="s">
        <v>14</v>
      </c>
      <c r="G69" s="130">
        <v>44077</v>
      </c>
      <c r="H69" s="130">
        <v>44326</v>
      </c>
      <c r="I69" s="118">
        <v>12</v>
      </c>
      <c r="J69" s="132">
        <v>1696000</v>
      </c>
      <c r="K69" s="139"/>
      <c r="L69" s="139"/>
      <c r="M69" s="139"/>
      <c r="N69" s="139"/>
      <c r="O69" s="140"/>
      <c r="P69" s="139"/>
      <c r="Q69" s="141"/>
      <c r="R69" s="118" t="s">
        <v>935</v>
      </c>
    </row>
    <row r="70" spans="1:18" s="62" customFormat="1" ht="76.5" customHeight="1" x14ac:dyDescent="0.25">
      <c r="A70" s="109">
        <f t="shared" si="5"/>
        <v>62</v>
      </c>
      <c r="B70" s="192" t="s">
        <v>28</v>
      </c>
      <c r="C70" s="138" t="s">
        <v>290</v>
      </c>
      <c r="D70" s="129">
        <v>5063435</v>
      </c>
      <c r="E70" s="128" t="s">
        <v>907</v>
      </c>
      <c r="F70" s="129" t="s">
        <v>14</v>
      </c>
      <c r="G70" s="130">
        <v>44022</v>
      </c>
      <c r="H70" s="130">
        <v>44265</v>
      </c>
      <c r="I70" s="118">
        <v>12</v>
      </c>
      <c r="J70" s="132">
        <v>4641000</v>
      </c>
      <c r="K70" s="139"/>
      <c r="L70" s="139"/>
      <c r="M70" s="139"/>
      <c r="N70" s="139"/>
      <c r="O70" s="140"/>
      <c r="P70" s="139"/>
      <c r="Q70" s="141"/>
      <c r="R70" s="118" t="s">
        <v>935</v>
      </c>
    </row>
    <row r="71" spans="1:18" s="62" customFormat="1" ht="76.5" customHeight="1" x14ac:dyDescent="0.25">
      <c r="A71" s="109">
        <f t="shared" si="5"/>
        <v>63</v>
      </c>
      <c r="B71" s="192" t="s">
        <v>28</v>
      </c>
      <c r="C71" s="138" t="s">
        <v>908</v>
      </c>
      <c r="D71" s="129">
        <v>5069397</v>
      </c>
      <c r="E71" s="128" t="s">
        <v>909</v>
      </c>
      <c r="F71" s="129" t="s">
        <v>14</v>
      </c>
      <c r="G71" s="130">
        <v>44061</v>
      </c>
      <c r="H71" s="130">
        <v>44316</v>
      </c>
      <c r="I71" s="118">
        <v>14</v>
      </c>
      <c r="J71" s="132">
        <v>808000</v>
      </c>
      <c r="K71" s="139"/>
      <c r="L71" s="139"/>
      <c r="M71" s="139"/>
      <c r="N71" s="139"/>
      <c r="O71" s="140"/>
      <c r="P71" s="139"/>
      <c r="Q71" s="141"/>
      <c r="R71" s="118" t="s">
        <v>935</v>
      </c>
    </row>
    <row r="72" spans="1:18" s="62" customFormat="1" ht="76.5" customHeight="1" x14ac:dyDescent="0.25">
      <c r="A72" s="109">
        <f t="shared" si="5"/>
        <v>64</v>
      </c>
      <c r="B72" s="192" t="s">
        <v>28</v>
      </c>
      <c r="C72" s="138" t="s">
        <v>233</v>
      </c>
      <c r="D72" s="129">
        <v>5068862</v>
      </c>
      <c r="E72" s="128" t="s">
        <v>910</v>
      </c>
      <c r="F72" s="129" t="s">
        <v>14</v>
      </c>
      <c r="G72" s="142">
        <v>44061</v>
      </c>
      <c r="H72" s="142">
        <v>44316</v>
      </c>
      <c r="I72" s="118">
        <v>12</v>
      </c>
      <c r="J72" s="139">
        <v>4576000</v>
      </c>
      <c r="K72" s="139"/>
      <c r="L72" s="139"/>
      <c r="M72" s="139"/>
      <c r="N72" s="139"/>
      <c r="O72" s="140"/>
      <c r="P72" s="139"/>
      <c r="Q72" s="141"/>
      <c r="R72" s="118" t="s">
        <v>935</v>
      </c>
    </row>
    <row r="73" spans="1:18" s="62" customFormat="1" ht="76.5" customHeight="1" x14ac:dyDescent="0.25">
      <c r="A73" s="109">
        <f t="shared" si="5"/>
        <v>65</v>
      </c>
      <c r="B73" s="192" t="s">
        <v>28</v>
      </c>
      <c r="C73" s="143" t="s">
        <v>235</v>
      </c>
      <c r="D73" s="144">
        <v>5064471</v>
      </c>
      <c r="E73" s="145" t="s">
        <v>911</v>
      </c>
      <c r="F73" s="129" t="s">
        <v>14</v>
      </c>
      <c r="G73" s="142">
        <v>44061</v>
      </c>
      <c r="H73" s="142">
        <v>44287</v>
      </c>
      <c r="I73" s="118">
        <v>12</v>
      </c>
      <c r="J73" s="139">
        <v>769000</v>
      </c>
      <c r="K73" s="139"/>
      <c r="L73" s="139"/>
      <c r="M73" s="139"/>
      <c r="N73" s="139"/>
      <c r="O73" s="140"/>
      <c r="P73" s="139"/>
      <c r="Q73" s="141"/>
      <c r="R73" s="118" t="s">
        <v>935</v>
      </c>
    </row>
    <row r="74" spans="1:18" s="62" customFormat="1" ht="76.5" customHeight="1" x14ac:dyDescent="0.25">
      <c r="A74" s="109">
        <f t="shared" si="5"/>
        <v>66</v>
      </c>
      <c r="B74" s="192" t="s">
        <v>28</v>
      </c>
      <c r="C74" s="143" t="s">
        <v>36</v>
      </c>
      <c r="D74" s="144">
        <v>5067688</v>
      </c>
      <c r="E74" s="145" t="s">
        <v>912</v>
      </c>
      <c r="F74" s="129" t="s">
        <v>14</v>
      </c>
      <c r="G74" s="142">
        <v>44018</v>
      </c>
      <c r="H74" s="142">
        <v>44270</v>
      </c>
      <c r="I74" s="118">
        <v>12</v>
      </c>
      <c r="J74" s="139">
        <v>820500</v>
      </c>
      <c r="K74" s="139"/>
      <c r="L74" s="139"/>
      <c r="M74" s="139"/>
      <c r="N74" s="139"/>
      <c r="O74" s="140"/>
      <c r="P74" s="139"/>
      <c r="Q74" s="141"/>
      <c r="R74" s="118" t="s">
        <v>935</v>
      </c>
    </row>
    <row r="75" spans="1:18" s="62" customFormat="1" ht="76.5" customHeight="1" x14ac:dyDescent="0.25">
      <c r="A75" s="109">
        <f t="shared" si="5"/>
        <v>67</v>
      </c>
      <c r="B75" s="192" t="s">
        <v>28</v>
      </c>
      <c r="C75" s="143" t="s">
        <v>232</v>
      </c>
      <c r="D75" s="144">
        <v>5069170</v>
      </c>
      <c r="E75" s="145" t="s">
        <v>913</v>
      </c>
      <c r="F75" s="129" t="s">
        <v>14</v>
      </c>
      <c r="G75" s="142">
        <v>44061</v>
      </c>
      <c r="H75" s="142">
        <v>44277</v>
      </c>
      <c r="I75" s="118">
        <v>12</v>
      </c>
      <c r="J75" s="139">
        <v>5940000</v>
      </c>
      <c r="K75" s="139"/>
      <c r="L75" s="139"/>
      <c r="M75" s="139"/>
      <c r="N75" s="139"/>
      <c r="O75" s="140"/>
      <c r="P75" s="139"/>
      <c r="Q75" s="141"/>
      <c r="R75" s="118" t="s">
        <v>935</v>
      </c>
    </row>
    <row r="76" spans="1:18" s="62" customFormat="1" ht="76.5" customHeight="1" x14ac:dyDescent="0.25">
      <c r="A76" s="109">
        <f t="shared" si="5"/>
        <v>68</v>
      </c>
      <c r="B76" s="192" t="s">
        <v>28</v>
      </c>
      <c r="C76" s="143" t="s">
        <v>235</v>
      </c>
      <c r="D76" s="144">
        <v>5068895</v>
      </c>
      <c r="E76" s="145" t="s">
        <v>914</v>
      </c>
      <c r="F76" s="129" t="s">
        <v>14</v>
      </c>
      <c r="G76" s="142">
        <v>44032</v>
      </c>
      <c r="H76" s="142">
        <v>44287</v>
      </c>
      <c r="I76" s="118">
        <v>6</v>
      </c>
      <c r="J76" s="139">
        <v>380000</v>
      </c>
      <c r="K76" s="139"/>
      <c r="L76" s="139"/>
      <c r="M76" s="139"/>
      <c r="N76" s="139"/>
      <c r="O76" s="140"/>
      <c r="P76" s="139"/>
      <c r="Q76" s="141"/>
      <c r="R76" s="118" t="s">
        <v>935</v>
      </c>
    </row>
    <row r="77" spans="1:18" s="62" customFormat="1" ht="76.5" customHeight="1" x14ac:dyDescent="0.25">
      <c r="A77" s="109">
        <f t="shared" si="5"/>
        <v>69</v>
      </c>
      <c r="B77" s="192" t="s">
        <v>28</v>
      </c>
      <c r="C77" s="143" t="s">
        <v>226</v>
      </c>
      <c r="D77" s="144">
        <v>5073456</v>
      </c>
      <c r="E77" s="145" t="s">
        <v>1012</v>
      </c>
      <c r="F77" s="144" t="s">
        <v>14</v>
      </c>
      <c r="G77" s="142">
        <v>44148</v>
      </c>
      <c r="H77" s="142">
        <v>44393</v>
      </c>
      <c r="I77" s="118" t="s">
        <v>291</v>
      </c>
      <c r="J77" s="139">
        <v>1665000</v>
      </c>
      <c r="K77" s="139"/>
      <c r="L77" s="139"/>
      <c r="M77" s="139"/>
      <c r="N77" s="139"/>
      <c r="O77" s="140"/>
      <c r="P77" s="139"/>
      <c r="Q77" s="141"/>
      <c r="R77" s="118" t="s">
        <v>935</v>
      </c>
    </row>
    <row r="78" spans="1:18" s="62" customFormat="1" ht="76.5" customHeight="1" x14ac:dyDescent="0.25">
      <c r="A78" s="109">
        <f t="shared" si="5"/>
        <v>70</v>
      </c>
      <c r="B78" s="192" t="s">
        <v>28</v>
      </c>
      <c r="C78" s="143" t="s">
        <v>478</v>
      </c>
      <c r="D78" s="144">
        <v>5073536</v>
      </c>
      <c r="E78" s="145" t="s">
        <v>1013</v>
      </c>
      <c r="F78" s="144" t="s">
        <v>14</v>
      </c>
      <c r="G78" s="142">
        <v>44152</v>
      </c>
      <c r="H78" s="142">
        <v>44418</v>
      </c>
      <c r="I78" s="118" t="s">
        <v>331</v>
      </c>
      <c r="J78" s="139">
        <v>622000</v>
      </c>
      <c r="K78" s="139"/>
      <c r="L78" s="139"/>
      <c r="M78" s="139"/>
      <c r="N78" s="139"/>
      <c r="O78" s="140"/>
      <c r="P78" s="139"/>
      <c r="Q78" s="141"/>
      <c r="R78" s="118" t="s">
        <v>935</v>
      </c>
    </row>
    <row r="79" spans="1:18" s="62" customFormat="1" ht="76.5" customHeight="1" x14ac:dyDescent="0.25">
      <c r="A79" s="109">
        <f t="shared" si="5"/>
        <v>71</v>
      </c>
      <c r="B79" s="192" t="s">
        <v>28</v>
      </c>
      <c r="C79" s="143" t="s">
        <v>242</v>
      </c>
      <c r="D79" s="144">
        <v>5069186</v>
      </c>
      <c r="E79" s="145" t="s">
        <v>1014</v>
      </c>
      <c r="F79" s="144" t="s">
        <v>14</v>
      </c>
      <c r="G79" s="142">
        <v>44154</v>
      </c>
      <c r="H79" s="142">
        <v>44397</v>
      </c>
      <c r="I79" s="118" t="s">
        <v>331</v>
      </c>
      <c r="J79" s="139">
        <v>7707040</v>
      </c>
      <c r="K79" s="139"/>
      <c r="L79" s="139"/>
      <c r="M79" s="139"/>
      <c r="N79" s="139"/>
      <c r="O79" s="140"/>
      <c r="P79" s="139"/>
      <c r="Q79" s="141"/>
      <c r="R79" s="118" t="s">
        <v>935</v>
      </c>
    </row>
    <row r="80" spans="1:18" s="62" customFormat="1" ht="76.5" customHeight="1" x14ac:dyDescent="0.25">
      <c r="A80" s="109">
        <f t="shared" si="5"/>
        <v>72</v>
      </c>
      <c r="B80" s="192" t="s">
        <v>28</v>
      </c>
      <c r="C80" s="143" t="s">
        <v>1015</v>
      </c>
      <c r="D80" s="144">
        <v>5075005</v>
      </c>
      <c r="E80" s="145" t="s">
        <v>1016</v>
      </c>
      <c r="F80" s="144" t="s">
        <v>14</v>
      </c>
      <c r="G80" s="142">
        <v>44161</v>
      </c>
      <c r="H80" s="142">
        <v>44440</v>
      </c>
      <c r="I80" s="118" t="s">
        <v>347</v>
      </c>
      <c r="J80" s="139">
        <v>872000</v>
      </c>
      <c r="K80" s="139"/>
      <c r="L80" s="139"/>
      <c r="M80" s="139"/>
      <c r="N80" s="139"/>
      <c r="O80" s="140"/>
      <c r="P80" s="139"/>
      <c r="Q80" s="141"/>
      <c r="R80" s="118" t="s">
        <v>991</v>
      </c>
    </row>
    <row r="81" spans="1:18" s="62" customFormat="1" ht="76.5" customHeight="1" x14ac:dyDescent="0.25">
      <c r="A81" s="109">
        <f t="shared" si="5"/>
        <v>73</v>
      </c>
      <c r="B81" s="192" t="s">
        <v>28</v>
      </c>
      <c r="C81" s="143" t="s">
        <v>478</v>
      </c>
      <c r="D81" s="144">
        <v>5070568</v>
      </c>
      <c r="E81" s="145" t="s">
        <v>1017</v>
      </c>
      <c r="F81" s="144" t="s">
        <v>14</v>
      </c>
      <c r="G81" s="142">
        <v>44124</v>
      </c>
      <c r="H81" s="142">
        <v>44349</v>
      </c>
      <c r="I81" s="118" t="s">
        <v>208</v>
      </c>
      <c r="J81" s="139">
        <v>664000</v>
      </c>
      <c r="K81" s="139"/>
      <c r="L81" s="139"/>
      <c r="M81" s="139"/>
      <c r="N81" s="139"/>
      <c r="O81" s="140"/>
      <c r="P81" s="139"/>
      <c r="Q81" s="141"/>
      <c r="R81" s="118" t="s">
        <v>935</v>
      </c>
    </row>
    <row r="82" spans="1:18" s="62" customFormat="1" ht="76.5" customHeight="1" x14ac:dyDescent="0.25">
      <c r="A82" s="109">
        <f t="shared" si="5"/>
        <v>74</v>
      </c>
      <c r="B82" s="192" t="s">
        <v>28</v>
      </c>
      <c r="C82" s="143" t="s">
        <v>1018</v>
      </c>
      <c r="D82" s="144">
        <v>5070786</v>
      </c>
      <c r="E82" s="145" t="s">
        <v>1019</v>
      </c>
      <c r="F82" s="144" t="s">
        <v>14</v>
      </c>
      <c r="G82" s="142">
        <v>44146</v>
      </c>
      <c r="H82" s="142">
        <v>44155</v>
      </c>
      <c r="I82" s="118" t="s">
        <v>324</v>
      </c>
      <c r="J82" s="139">
        <v>4191700</v>
      </c>
      <c r="K82" s="139"/>
      <c r="L82" s="139"/>
      <c r="M82" s="139"/>
      <c r="N82" s="139"/>
      <c r="O82" s="140"/>
      <c r="P82" s="139"/>
      <c r="Q82" s="141"/>
      <c r="R82" s="118" t="s">
        <v>935</v>
      </c>
    </row>
    <row r="83" spans="1:18" s="62" customFormat="1" ht="76.5" customHeight="1" x14ac:dyDescent="0.25">
      <c r="A83" s="109">
        <f t="shared" si="5"/>
        <v>75</v>
      </c>
      <c r="B83" s="920" t="s">
        <v>28</v>
      </c>
      <c r="C83" s="921" t="s">
        <v>1015</v>
      </c>
      <c r="D83" s="922">
        <v>5063837</v>
      </c>
      <c r="E83" s="917" t="s">
        <v>1020</v>
      </c>
      <c r="F83" s="922" t="s">
        <v>14</v>
      </c>
      <c r="G83" s="923">
        <v>44166</v>
      </c>
      <c r="H83" s="923">
        <v>44438</v>
      </c>
      <c r="I83" s="919" t="s">
        <v>347</v>
      </c>
      <c r="J83" s="924">
        <v>1734000</v>
      </c>
      <c r="K83" s="924"/>
      <c r="L83" s="924"/>
      <c r="M83" s="924"/>
      <c r="N83" s="924"/>
      <c r="O83" s="925"/>
      <c r="P83" s="924"/>
      <c r="Q83" s="926"/>
      <c r="R83" s="118" t="s">
        <v>991</v>
      </c>
    </row>
    <row r="84" spans="1:18" s="62" customFormat="1" ht="76.5" customHeight="1" x14ac:dyDescent="0.25">
      <c r="A84" s="109">
        <f t="shared" si="5"/>
        <v>76</v>
      </c>
      <c r="B84" s="192" t="s">
        <v>28</v>
      </c>
      <c r="C84" s="143" t="s">
        <v>232</v>
      </c>
      <c r="D84" s="144">
        <v>5075935</v>
      </c>
      <c r="E84" s="145" t="s">
        <v>1058</v>
      </c>
      <c r="F84" s="922" t="s">
        <v>14</v>
      </c>
      <c r="G84" s="142">
        <v>44194</v>
      </c>
      <c r="H84" s="142">
        <v>44439</v>
      </c>
      <c r="I84" s="118">
        <v>6</v>
      </c>
      <c r="J84" s="139">
        <v>495000</v>
      </c>
      <c r="K84" s="139"/>
      <c r="L84" s="139"/>
      <c r="M84" s="139"/>
      <c r="N84" s="139"/>
      <c r="O84" s="140"/>
      <c r="P84" s="139"/>
      <c r="Q84" s="141"/>
      <c r="R84" s="118" t="s">
        <v>935</v>
      </c>
    </row>
    <row r="85" spans="1:18" ht="23.25" customHeight="1" x14ac:dyDescent="0.25">
      <c r="A85" s="763"/>
      <c r="B85" s="146" t="s">
        <v>1059</v>
      </c>
      <c r="C85" s="147" t="s">
        <v>458</v>
      </c>
      <c r="D85" s="148"/>
      <c r="E85" s="148"/>
      <c r="F85" s="148"/>
      <c r="G85" s="148"/>
      <c r="H85" s="148"/>
      <c r="I85" s="149">
        <f>COUNTA(I55:I84)</f>
        <v>30</v>
      </c>
      <c r="J85" s="150">
        <f>SUM(J55:J84)</f>
        <v>71930552.170000002</v>
      </c>
      <c r="K85" s="150">
        <f>SUM(K55:K84)</f>
        <v>32565982.710000001</v>
      </c>
      <c r="L85" s="150">
        <f>SUM(L55:L84)</f>
        <v>26402786.309999995</v>
      </c>
      <c r="M85" s="150">
        <f>SUM(M55:M84)</f>
        <v>26402786.309999995</v>
      </c>
      <c r="N85" s="151">
        <f>SUM(N55:N84)</f>
        <v>20857147.379999999</v>
      </c>
      <c r="O85" s="152">
        <f t="shared" si="6"/>
        <v>0.26588674035634091</v>
      </c>
      <c r="P85" s="132">
        <f>SUM(P55:P84)</f>
        <v>1150000</v>
      </c>
      <c r="Q85" s="124">
        <f>SUM(Q55:Q84)</f>
        <v>920000</v>
      </c>
      <c r="R85" s="116"/>
    </row>
    <row r="86" spans="1:18" ht="23.25" customHeight="1" x14ac:dyDescent="0.25">
      <c r="A86" s="763"/>
      <c r="B86" s="146"/>
      <c r="C86" s="147"/>
      <c r="D86" s="148"/>
      <c r="E86" s="148"/>
      <c r="F86" s="148"/>
      <c r="G86" s="148"/>
      <c r="H86" s="148"/>
      <c r="I86" s="149"/>
      <c r="J86" s="150"/>
      <c r="K86" s="150">
        <f>K85/J85</f>
        <v>0.45274200916786872</v>
      </c>
      <c r="L86" s="150">
        <f>L85/J85</f>
        <v>0.36705941374674694</v>
      </c>
      <c r="M86" s="150">
        <f>M85/J85</f>
        <v>0.36705941374674694</v>
      </c>
      <c r="N86" s="151">
        <f>(M85-N85)/N85</f>
        <v>0.26588674035634091</v>
      </c>
      <c r="O86" s="153"/>
      <c r="P86" s="115"/>
      <c r="Q86" s="115"/>
      <c r="R86" s="116"/>
    </row>
    <row r="87" spans="1:18" ht="75" x14ac:dyDescent="0.25">
      <c r="A87" s="109">
        <f>A84+1</f>
        <v>77</v>
      </c>
      <c r="B87" s="300" t="s">
        <v>206</v>
      </c>
      <c r="C87" s="143" t="s">
        <v>27</v>
      </c>
      <c r="D87" s="287">
        <v>5046470</v>
      </c>
      <c r="E87" s="301" t="s">
        <v>723</v>
      </c>
      <c r="F87" s="286" t="s">
        <v>14</v>
      </c>
      <c r="G87" s="288">
        <v>43830</v>
      </c>
      <c r="H87" s="288">
        <v>44105</v>
      </c>
      <c r="I87" s="289" t="s">
        <v>315</v>
      </c>
      <c r="J87" s="835">
        <v>192500</v>
      </c>
      <c r="K87" s="291"/>
      <c r="L87" s="111"/>
      <c r="M87" s="111"/>
      <c r="N87" s="112"/>
      <c r="O87" s="115"/>
      <c r="P87" s="115"/>
      <c r="Q87" s="115"/>
      <c r="R87" s="116" t="s">
        <v>935</v>
      </c>
    </row>
    <row r="88" spans="1:18" ht="75" x14ac:dyDescent="0.25">
      <c r="A88" s="109">
        <f>A87+1</f>
        <v>78</v>
      </c>
      <c r="B88" s="302" t="s">
        <v>206</v>
      </c>
      <c r="C88" s="143" t="s">
        <v>27</v>
      </c>
      <c r="D88" s="287">
        <v>5046471</v>
      </c>
      <c r="E88" s="301" t="s">
        <v>724</v>
      </c>
      <c r="F88" s="286" t="s">
        <v>14</v>
      </c>
      <c r="G88" s="288">
        <v>43830</v>
      </c>
      <c r="H88" s="288">
        <v>44105</v>
      </c>
      <c r="I88" s="289" t="s">
        <v>315</v>
      </c>
      <c r="J88" s="835">
        <v>205400</v>
      </c>
      <c r="K88" s="291"/>
      <c r="L88" s="111"/>
      <c r="M88" s="111"/>
      <c r="N88" s="112"/>
      <c r="O88" s="115"/>
      <c r="P88" s="115"/>
      <c r="Q88" s="115"/>
      <c r="R88" s="116" t="s">
        <v>935</v>
      </c>
    </row>
    <row r="89" spans="1:18" ht="75" x14ac:dyDescent="0.25">
      <c r="A89" s="109">
        <f t="shared" ref="A89:A121" si="8">A88+1</f>
        <v>79</v>
      </c>
      <c r="B89" s="302" t="s">
        <v>206</v>
      </c>
      <c r="C89" s="143" t="s">
        <v>27</v>
      </c>
      <c r="D89" s="287">
        <v>5046469</v>
      </c>
      <c r="E89" s="301" t="s">
        <v>721</v>
      </c>
      <c r="F89" s="286" t="s">
        <v>14</v>
      </c>
      <c r="G89" s="288">
        <v>43830</v>
      </c>
      <c r="H89" s="288">
        <v>44105</v>
      </c>
      <c r="I89" s="289" t="s">
        <v>315</v>
      </c>
      <c r="J89" s="835">
        <v>200260</v>
      </c>
      <c r="K89" s="291"/>
      <c r="L89" s="111"/>
      <c r="M89" s="111"/>
      <c r="N89" s="112"/>
      <c r="O89" s="115"/>
      <c r="P89" s="115"/>
      <c r="Q89" s="115"/>
      <c r="R89" s="116" t="s">
        <v>935</v>
      </c>
    </row>
    <row r="90" spans="1:18" ht="75" x14ac:dyDescent="0.25">
      <c r="A90" s="109">
        <f t="shared" si="8"/>
        <v>80</v>
      </c>
      <c r="B90" s="302" t="s">
        <v>206</v>
      </c>
      <c r="C90" s="143" t="s">
        <v>27</v>
      </c>
      <c r="D90" s="287">
        <v>5045784</v>
      </c>
      <c r="E90" s="301" t="s">
        <v>722</v>
      </c>
      <c r="F90" s="286" t="s">
        <v>14</v>
      </c>
      <c r="G90" s="288">
        <v>43830</v>
      </c>
      <c r="H90" s="288">
        <v>44105</v>
      </c>
      <c r="I90" s="289" t="s">
        <v>315</v>
      </c>
      <c r="J90" s="835">
        <v>192690</v>
      </c>
      <c r="K90" s="291"/>
      <c r="L90" s="291"/>
      <c r="M90" s="291"/>
      <c r="N90" s="112"/>
      <c r="O90" s="115"/>
      <c r="P90" s="115"/>
      <c r="Q90" s="115"/>
      <c r="R90" s="116" t="s">
        <v>935</v>
      </c>
    </row>
    <row r="91" spans="1:18" ht="75" x14ac:dyDescent="0.25">
      <c r="A91" s="109">
        <f t="shared" si="8"/>
        <v>81</v>
      </c>
      <c r="B91" s="302" t="s">
        <v>206</v>
      </c>
      <c r="C91" s="143" t="s">
        <v>38</v>
      </c>
      <c r="D91" s="287">
        <v>5002830</v>
      </c>
      <c r="E91" s="301" t="s">
        <v>388</v>
      </c>
      <c r="F91" s="286" t="s">
        <v>14</v>
      </c>
      <c r="G91" s="288">
        <v>42727</v>
      </c>
      <c r="H91" s="288">
        <v>42948</v>
      </c>
      <c r="I91" s="289" t="s">
        <v>321</v>
      </c>
      <c r="J91" s="835">
        <v>425430.89</v>
      </c>
      <c r="K91" s="291">
        <v>120048.68</v>
      </c>
      <c r="L91" s="291">
        <v>114299.4</v>
      </c>
      <c r="M91" s="291">
        <v>114299.4</v>
      </c>
      <c r="N91" s="293">
        <v>113152.5</v>
      </c>
      <c r="O91" s="113">
        <f>(M91-N91)/N91</f>
        <v>1.0135878570955076E-2</v>
      </c>
      <c r="P91" s="293">
        <v>0</v>
      </c>
      <c r="Q91" s="115"/>
      <c r="R91" s="116" t="s">
        <v>935</v>
      </c>
    </row>
    <row r="92" spans="1:18" ht="75" x14ac:dyDescent="0.25">
      <c r="A92" s="109">
        <f t="shared" si="8"/>
        <v>82</v>
      </c>
      <c r="B92" s="302" t="s">
        <v>206</v>
      </c>
      <c r="C92" s="143" t="s">
        <v>38</v>
      </c>
      <c r="D92" s="287">
        <v>5002804</v>
      </c>
      <c r="E92" s="301" t="s">
        <v>39</v>
      </c>
      <c r="F92" s="286" t="s">
        <v>14</v>
      </c>
      <c r="G92" s="288">
        <v>42727</v>
      </c>
      <c r="H92" s="288">
        <v>42948</v>
      </c>
      <c r="I92" s="289" t="s">
        <v>769</v>
      </c>
      <c r="J92" s="835">
        <v>1328298.2</v>
      </c>
      <c r="K92" s="291">
        <v>1255459.72</v>
      </c>
      <c r="L92" s="290">
        <v>166827.25</v>
      </c>
      <c r="M92" s="290">
        <v>166827.25</v>
      </c>
      <c r="N92" s="293">
        <v>88448.55</v>
      </c>
      <c r="O92" s="113">
        <f t="shared" ref="O92:O122" si="9">(M92-N92)/N92</f>
        <v>0.8861501969223915</v>
      </c>
      <c r="P92" s="115"/>
      <c r="Q92" s="115"/>
      <c r="R92" s="116" t="s">
        <v>935</v>
      </c>
    </row>
    <row r="93" spans="1:18" ht="110.1" customHeight="1" x14ac:dyDescent="0.25">
      <c r="A93" s="109">
        <f t="shared" si="8"/>
        <v>83</v>
      </c>
      <c r="B93" s="302" t="s">
        <v>206</v>
      </c>
      <c r="C93" s="143" t="s">
        <v>32</v>
      </c>
      <c r="D93" s="287">
        <v>5002086</v>
      </c>
      <c r="E93" s="301" t="s">
        <v>392</v>
      </c>
      <c r="F93" s="286" t="s">
        <v>17</v>
      </c>
      <c r="G93" s="288">
        <v>42709</v>
      </c>
      <c r="H93" s="288">
        <v>41640</v>
      </c>
      <c r="I93" s="289" t="s">
        <v>394</v>
      </c>
      <c r="J93" s="835">
        <v>5006729.42</v>
      </c>
      <c r="K93" s="291">
        <v>4745532.87</v>
      </c>
      <c r="L93" s="291">
        <v>4682463.0599999996</v>
      </c>
      <c r="M93" s="291">
        <v>4682463.0599999996</v>
      </c>
      <c r="N93" s="293">
        <v>4682463.0599999996</v>
      </c>
      <c r="O93" s="113">
        <f t="shared" si="9"/>
        <v>0</v>
      </c>
      <c r="P93" s="293">
        <v>0</v>
      </c>
      <c r="Q93" s="115"/>
      <c r="R93" s="116" t="s">
        <v>935</v>
      </c>
    </row>
    <row r="94" spans="1:18" ht="75" x14ac:dyDescent="0.25">
      <c r="A94" s="109">
        <f t="shared" si="8"/>
        <v>84</v>
      </c>
      <c r="B94" s="302" t="s">
        <v>206</v>
      </c>
      <c r="C94" s="143" t="s">
        <v>12</v>
      </c>
      <c r="D94" s="287">
        <v>5000311</v>
      </c>
      <c r="E94" s="301" t="s">
        <v>66</v>
      </c>
      <c r="F94" s="286" t="s">
        <v>14</v>
      </c>
      <c r="G94" s="288">
        <v>42437</v>
      </c>
      <c r="H94" s="288">
        <v>42360</v>
      </c>
      <c r="I94" s="289" t="s">
        <v>331</v>
      </c>
      <c r="J94" s="835">
        <v>837753</v>
      </c>
      <c r="K94" s="291">
        <v>837753</v>
      </c>
      <c r="L94" s="291">
        <v>835595.6</v>
      </c>
      <c r="M94" s="291">
        <v>835051.28</v>
      </c>
      <c r="N94" s="293">
        <v>835051.28</v>
      </c>
      <c r="O94" s="113">
        <f t="shared" si="9"/>
        <v>0</v>
      </c>
      <c r="P94" s="293">
        <v>0</v>
      </c>
      <c r="Q94" s="115"/>
      <c r="R94" s="116" t="s">
        <v>935</v>
      </c>
    </row>
    <row r="95" spans="1:18" ht="75" x14ac:dyDescent="0.25">
      <c r="A95" s="109">
        <f>A94+1</f>
        <v>85</v>
      </c>
      <c r="B95" s="302" t="s">
        <v>206</v>
      </c>
      <c r="C95" s="143" t="s">
        <v>45</v>
      </c>
      <c r="D95" s="287">
        <v>5000638</v>
      </c>
      <c r="E95" s="301" t="s">
        <v>391</v>
      </c>
      <c r="F95" s="286" t="s">
        <v>14</v>
      </c>
      <c r="G95" s="288">
        <v>42487</v>
      </c>
      <c r="H95" s="288">
        <v>41844</v>
      </c>
      <c r="I95" s="289" t="s">
        <v>393</v>
      </c>
      <c r="J95" s="835">
        <v>822792.89</v>
      </c>
      <c r="K95" s="291">
        <v>794505.19</v>
      </c>
      <c r="L95" s="291">
        <v>769134.07</v>
      </c>
      <c r="M95" s="291">
        <v>769134.07</v>
      </c>
      <c r="N95" s="293">
        <v>767567.44</v>
      </c>
      <c r="O95" s="113">
        <f t="shared" si="9"/>
        <v>2.0410323814673598E-3</v>
      </c>
      <c r="P95" s="293">
        <v>0</v>
      </c>
      <c r="Q95" s="115"/>
      <c r="R95" s="116" t="s">
        <v>935</v>
      </c>
    </row>
    <row r="96" spans="1:18" ht="75" x14ac:dyDescent="0.25">
      <c r="A96" s="109">
        <f t="shared" si="8"/>
        <v>86</v>
      </c>
      <c r="B96" s="302" t="s">
        <v>206</v>
      </c>
      <c r="C96" s="143" t="s">
        <v>770</v>
      </c>
      <c r="D96" s="287">
        <v>5007760</v>
      </c>
      <c r="E96" s="301" t="s">
        <v>389</v>
      </c>
      <c r="F96" s="286" t="s">
        <v>14</v>
      </c>
      <c r="G96" s="288">
        <v>42926</v>
      </c>
      <c r="H96" s="288">
        <v>43403</v>
      </c>
      <c r="I96" s="289" t="s">
        <v>344</v>
      </c>
      <c r="J96" s="835">
        <v>185017.4</v>
      </c>
      <c r="K96" s="291">
        <v>181203.4</v>
      </c>
      <c r="L96" s="291">
        <v>180887.43</v>
      </c>
      <c r="M96" s="291">
        <v>177994.73</v>
      </c>
      <c r="N96" s="293">
        <v>153508.74</v>
      </c>
      <c r="O96" s="113">
        <f t="shared" si="9"/>
        <v>0.15950876803496675</v>
      </c>
      <c r="P96" s="293">
        <v>0</v>
      </c>
      <c r="Q96" s="115"/>
      <c r="R96" s="116" t="s">
        <v>935</v>
      </c>
    </row>
    <row r="97" spans="1:18" ht="75" x14ac:dyDescent="0.25">
      <c r="A97" s="109">
        <f t="shared" si="8"/>
        <v>87</v>
      </c>
      <c r="B97" s="302" t="s">
        <v>206</v>
      </c>
      <c r="C97" s="143" t="s">
        <v>26</v>
      </c>
      <c r="D97" s="287">
        <v>5007875</v>
      </c>
      <c r="E97" s="301" t="s">
        <v>390</v>
      </c>
      <c r="F97" s="286" t="s">
        <v>14</v>
      </c>
      <c r="G97" s="288">
        <v>42926</v>
      </c>
      <c r="H97" s="288">
        <v>43403</v>
      </c>
      <c r="I97" s="289" t="s">
        <v>374</v>
      </c>
      <c r="J97" s="835">
        <v>165093.31</v>
      </c>
      <c r="K97" s="291">
        <v>165093.31</v>
      </c>
      <c r="L97" s="291">
        <v>153589.25</v>
      </c>
      <c r="M97" s="291">
        <v>153589.25</v>
      </c>
      <c r="N97" s="293">
        <v>113789.26</v>
      </c>
      <c r="O97" s="113">
        <f t="shared" si="9"/>
        <v>0.34976930160192626</v>
      </c>
      <c r="P97" s="293">
        <v>0</v>
      </c>
      <c r="Q97" s="115"/>
      <c r="R97" s="116" t="s">
        <v>935</v>
      </c>
    </row>
    <row r="98" spans="1:18" ht="75" x14ac:dyDescent="0.25">
      <c r="A98" s="109">
        <f t="shared" si="8"/>
        <v>88</v>
      </c>
      <c r="B98" s="303" t="s">
        <v>206</v>
      </c>
      <c r="C98" s="143" t="s">
        <v>64</v>
      </c>
      <c r="D98" s="287">
        <v>5007908</v>
      </c>
      <c r="E98" s="301" t="s">
        <v>65</v>
      </c>
      <c r="F98" s="286" t="s">
        <v>14</v>
      </c>
      <c r="G98" s="288">
        <v>42926</v>
      </c>
      <c r="H98" s="288">
        <v>43404</v>
      </c>
      <c r="I98" s="289" t="s">
        <v>374</v>
      </c>
      <c r="J98" s="835">
        <v>140026.41</v>
      </c>
      <c r="K98" s="291">
        <v>128105.21</v>
      </c>
      <c r="L98" s="291">
        <v>126336.33</v>
      </c>
      <c r="M98" s="291">
        <v>126160.97</v>
      </c>
      <c r="N98" s="293">
        <v>118733.37</v>
      </c>
      <c r="O98" s="113">
        <f t="shared" si="9"/>
        <v>6.2556971136252651E-2</v>
      </c>
      <c r="P98" s="293">
        <v>0</v>
      </c>
      <c r="Q98" s="115"/>
      <c r="R98" s="116" t="s">
        <v>935</v>
      </c>
    </row>
    <row r="99" spans="1:18" ht="105" x14ac:dyDescent="0.25">
      <c r="A99" s="109">
        <f t="shared" si="8"/>
        <v>89</v>
      </c>
      <c r="B99" s="302" t="s">
        <v>206</v>
      </c>
      <c r="C99" s="143" t="s">
        <v>770</v>
      </c>
      <c r="D99" s="287">
        <v>5007922</v>
      </c>
      <c r="E99" s="301" t="s">
        <v>387</v>
      </c>
      <c r="F99" s="286" t="s">
        <v>14</v>
      </c>
      <c r="G99" s="288">
        <v>42926</v>
      </c>
      <c r="H99" s="288">
        <v>43297</v>
      </c>
      <c r="I99" s="289" t="s">
        <v>203</v>
      </c>
      <c r="J99" s="835">
        <v>204942.24</v>
      </c>
      <c r="K99" s="291">
        <v>170842.23999999999</v>
      </c>
      <c r="L99" s="291">
        <v>166890</v>
      </c>
      <c r="M99" s="291">
        <v>164134.5</v>
      </c>
      <c r="N99" s="293">
        <v>164134.5</v>
      </c>
      <c r="O99" s="113">
        <f t="shared" si="9"/>
        <v>0</v>
      </c>
      <c r="P99" s="293">
        <v>0</v>
      </c>
      <c r="Q99" s="115"/>
      <c r="R99" s="116" t="s">
        <v>935</v>
      </c>
    </row>
    <row r="100" spans="1:18" ht="120" x14ac:dyDescent="0.25">
      <c r="A100" s="109">
        <f>A99+1</f>
        <v>90</v>
      </c>
      <c r="B100" s="302" t="s">
        <v>206</v>
      </c>
      <c r="C100" s="143" t="s">
        <v>27</v>
      </c>
      <c r="D100" s="287">
        <v>5007933</v>
      </c>
      <c r="E100" s="301" t="s">
        <v>386</v>
      </c>
      <c r="F100" s="286" t="s">
        <v>14</v>
      </c>
      <c r="G100" s="288">
        <v>42930</v>
      </c>
      <c r="H100" s="288">
        <v>43566</v>
      </c>
      <c r="I100" s="289" t="s">
        <v>349</v>
      </c>
      <c r="J100" s="835">
        <v>1238200</v>
      </c>
      <c r="K100" s="291">
        <v>894261.96</v>
      </c>
      <c r="L100" s="291">
        <v>849003.78</v>
      </c>
      <c r="M100" s="291">
        <v>849003.78</v>
      </c>
      <c r="N100" s="293">
        <v>635178.48</v>
      </c>
      <c r="O100" s="113">
        <f t="shared" si="9"/>
        <v>0.33663813673284404</v>
      </c>
      <c r="P100" s="293">
        <v>50000</v>
      </c>
      <c r="Q100" s="293">
        <f>P100*80%</f>
        <v>40000</v>
      </c>
      <c r="R100" s="116" t="s">
        <v>935</v>
      </c>
    </row>
    <row r="101" spans="1:18" ht="105" x14ac:dyDescent="0.25">
      <c r="A101" s="109">
        <f t="shared" si="8"/>
        <v>91</v>
      </c>
      <c r="B101" s="302" t="s">
        <v>206</v>
      </c>
      <c r="C101" s="143" t="s">
        <v>26</v>
      </c>
      <c r="D101" s="287">
        <v>5001953</v>
      </c>
      <c r="E101" s="301" t="s">
        <v>37</v>
      </c>
      <c r="F101" s="286" t="s">
        <v>14</v>
      </c>
      <c r="G101" s="288">
        <v>42600</v>
      </c>
      <c r="H101" s="288">
        <v>42682</v>
      </c>
      <c r="I101" s="289" t="s">
        <v>317</v>
      </c>
      <c r="J101" s="835">
        <v>317927.46999999997</v>
      </c>
      <c r="K101" s="291">
        <v>275174.55</v>
      </c>
      <c r="L101" s="291">
        <v>274671.84000000003</v>
      </c>
      <c r="M101" s="291">
        <v>274671.84000000003</v>
      </c>
      <c r="N101" s="293">
        <v>274671.84000000003</v>
      </c>
      <c r="O101" s="113">
        <f t="shared" si="9"/>
        <v>0</v>
      </c>
      <c r="P101" s="293">
        <v>0</v>
      </c>
      <c r="Q101" s="115"/>
      <c r="R101" s="116" t="s">
        <v>935</v>
      </c>
    </row>
    <row r="102" spans="1:18" s="62" customFormat="1" ht="75" x14ac:dyDescent="0.25">
      <c r="A102" s="109">
        <f t="shared" si="8"/>
        <v>92</v>
      </c>
      <c r="B102" s="302" t="s">
        <v>206</v>
      </c>
      <c r="C102" s="143" t="s">
        <v>26</v>
      </c>
      <c r="D102" s="287">
        <v>5064839</v>
      </c>
      <c r="E102" s="301" t="s">
        <v>839</v>
      </c>
      <c r="F102" s="298" t="s">
        <v>14</v>
      </c>
      <c r="G102" s="299">
        <v>44004</v>
      </c>
      <c r="H102" s="299">
        <v>44368</v>
      </c>
      <c r="I102" s="154">
        <v>16</v>
      </c>
      <c r="J102" s="835">
        <v>1568400</v>
      </c>
      <c r="K102" s="291"/>
      <c r="L102" s="291"/>
      <c r="M102" s="291"/>
      <c r="N102" s="293"/>
      <c r="O102" s="113"/>
      <c r="P102" s="293">
        <v>0</v>
      </c>
      <c r="Q102" s="115"/>
      <c r="R102" s="116" t="s">
        <v>935</v>
      </c>
    </row>
    <row r="103" spans="1:18" s="62" customFormat="1" ht="75" x14ac:dyDescent="0.25">
      <c r="A103" s="109">
        <f t="shared" si="8"/>
        <v>93</v>
      </c>
      <c r="B103" s="302" t="s">
        <v>206</v>
      </c>
      <c r="C103" s="143" t="s">
        <v>836</v>
      </c>
      <c r="D103" s="287">
        <v>5063839</v>
      </c>
      <c r="E103" s="301" t="s">
        <v>837</v>
      </c>
      <c r="F103" s="298" t="s">
        <v>14</v>
      </c>
      <c r="G103" s="299">
        <v>43987</v>
      </c>
      <c r="H103" s="299">
        <v>44265</v>
      </c>
      <c r="I103" s="289">
        <v>22</v>
      </c>
      <c r="J103" s="835">
        <v>1601000</v>
      </c>
      <c r="K103" s="291"/>
      <c r="L103" s="291"/>
      <c r="M103" s="291"/>
      <c r="N103" s="293"/>
      <c r="O103" s="113"/>
      <c r="P103" s="293">
        <v>0</v>
      </c>
      <c r="Q103" s="115"/>
      <c r="R103" s="116" t="s">
        <v>935</v>
      </c>
    </row>
    <row r="104" spans="1:18" s="62" customFormat="1" ht="75" x14ac:dyDescent="0.25">
      <c r="A104" s="109">
        <f t="shared" si="8"/>
        <v>94</v>
      </c>
      <c r="B104" s="302" t="s">
        <v>206</v>
      </c>
      <c r="C104" s="143" t="s">
        <v>770</v>
      </c>
      <c r="D104" s="287">
        <v>5064421</v>
      </c>
      <c r="E104" s="301" t="s">
        <v>838</v>
      </c>
      <c r="F104" s="298" t="s">
        <v>14</v>
      </c>
      <c r="G104" s="299">
        <v>43998</v>
      </c>
      <c r="H104" s="299">
        <v>44362</v>
      </c>
      <c r="I104" s="289">
        <v>31</v>
      </c>
      <c r="J104" s="835">
        <v>2254000</v>
      </c>
      <c r="K104" s="291"/>
      <c r="L104" s="291"/>
      <c r="M104" s="291"/>
      <c r="N104" s="293"/>
      <c r="O104" s="113"/>
      <c r="P104" s="293">
        <v>0</v>
      </c>
      <c r="Q104" s="115"/>
      <c r="R104" s="116" t="s">
        <v>935</v>
      </c>
    </row>
    <row r="105" spans="1:18" s="62" customFormat="1" ht="75" x14ac:dyDescent="0.25">
      <c r="A105" s="109">
        <f t="shared" si="8"/>
        <v>95</v>
      </c>
      <c r="B105" s="302" t="s">
        <v>206</v>
      </c>
      <c r="C105" s="143" t="s">
        <v>64</v>
      </c>
      <c r="D105" s="287">
        <v>5063723</v>
      </c>
      <c r="E105" s="301" t="s">
        <v>835</v>
      </c>
      <c r="F105" s="298" t="s">
        <v>14</v>
      </c>
      <c r="G105" s="299">
        <v>43985</v>
      </c>
      <c r="H105" s="299">
        <v>44348</v>
      </c>
      <c r="I105" s="289">
        <v>25</v>
      </c>
      <c r="J105" s="835">
        <v>1826000</v>
      </c>
      <c r="K105" s="291"/>
      <c r="L105" s="291"/>
      <c r="M105" s="291"/>
      <c r="N105" s="293"/>
      <c r="O105" s="113"/>
      <c r="P105" s="293">
        <v>0</v>
      </c>
      <c r="Q105" s="115"/>
      <c r="R105" s="116" t="s">
        <v>935</v>
      </c>
    </row>
    <row r="106" spans="1:18" s="62" customFormat="1" ht="75" x14ac:dyDescent="0.25">
      <c r="A106" s="109">
        <f t="shared" si="8"/>
        <v>96</v>
      </c>
      <c r="B106" s="303" t="s">
        <v>206</v>
      </c>
      <c r="C106" s="143" t="s">
        <v>69</v>
      </c>
      <c r="D106" s="287">
        <v>5007727</v>
      </c>
      <c r="E106" s="301" t="s">
        <v>70</v>
      </c>
      <c r="F106" s="286" t="s">
        <v>14</v>
      </c>
      <c r="G106" s="288">
        <v>42923</v>
      </c>
      <c r="H106" s="288">
        <v>43664</v>
      </c>
      <c r="I106" s="289" t="s">
        <v>320</v>
      </c>
      <c r="J106" s="835">
        <v>240150</v>
      </c>
      <c r="K106" s="291">
        <v>171687.32</v>
      </c>
      <c r="L106" s="291">
        <v>171687.32</v>
      </c>
      <c r="M106" s="291">
        <v>171687.32</v>
      </c>
      <c r="N106" s="293"/>
      <c r="O106" s="113"/>
      <c r="P106" s="293">
        <v>0</v>
      </c>
      <c r="Q106" s="115"/>
      <c r="R106" s="116" t="s">
        <v>935</v>
      </c>
    </row>
    <row r="107" spans="1:18" s="62" customFormat="1" ht="75" x14ac:dyDescent="0.25">
      <c r="A107" s="109">
        <f t="shared" si="8"/>
        <v>97</v>
      </c>
      <c r="B107" s="303" t="s">
        <v>206</v>
      </c>
      <c r="C107" s="143" t="s">
        <v>38</v>
      </c>
      <c r="D107" s="287">
        <v>5067195</v>
      </c>
      <c r="E107" s="301" t="s">
        <v>915</v>
      </c>
      <c r="F107" s="286" t="s">
        <v>14</v>
      </c>
      <c r="G107" s="288">
        <v>44043</v>
      </c>
      <c r="H107" s="288">
        <v>44166</v>
      </c>
      <c r="I107" s="289">
        <v>24</v>
      </c>
      <c r="J107" s="835">
        <v>952800</v>
      </c>
      <c r="K107" s="291"/>
      <c r="L107" s="291"/>
      <c r="M107" s="291"/>
      <c r="N107" s="293"/>
      <c r="O107" s="117"/>
      <c r="P107" s="293"/>
      <c r="Q107" s="155"/>
      <c r="R107" s="118" t="s">
        <v>935</v>
      </c>
    </row>
    <row r="108" spans="1:18" s="62" customFormat="1" ht="75" x14ac:dyDescent="0.25">
      <c r="A108" s="109">
        <f t="shared" si="8"/>
        <v>98</v>
      </c>
      <c r="B108" s="303" t="s">
        <v>206</v>
      </c>
      <c r="C108" s="143" t="s">
        <v>26</v>
      </c>
      <c r="D108" s="287">
        <v>5067701</v>
      </c>
      <c r="E108" s="301" t="s">
        <v>916</v>
      </c>
      <c r="F108" s="286" t="s">
        <v>14</v>
      </c>
      <c r="G108" s="288">
        <v>44092</v>
      </c>
      <c r="H108" s="288">
        <v>44211</v>
      </c>
      <c r="I108" s="289">
        <v>24</v>
      </c>
      <c r="J108" s="835">
        <v>203500</v>
      </c>
      <c r="K108" s="291"/>
      <c r="L108" s="291"/>
      <c r="M108" s="291"/>
      <c r="N108" s="293"/>
      <c r="O108" s="117"/>
      <c r="P108" s="293"/>
      <c r="Q108" s="155"/>
      <c r="R108" s="118" t="s">
        <v>935</v>
      </c>
    </row>
    <row r="109" spans="1:18" s="62" customFormat="1" ht="75" x14ac:dyDescent="0.25">
      <c r="A109" s="109">
        <f t="shared" si="8"/>
        <v>99</v>
      </c>
      <c r="B109" s="303" t="s">
        <v>206</v>
      </c>
      <c r="C109" s="143" t="s">
        <v>69</v>
      </c>
      <c r="D109" s="287">
        <v>5066850</v>
      </c>
      <c r="E109" s="301" t="s">
        <v>917</v>
      </c>
      <c r="F109" s="286" t="s">
        <v>14</v>
      </c>
      <c r="G109" s="288">
        <v>44020</v>
      </c>
      <c r="H109" s="288">
        <v>44333</v>
      </c>
      <c r="I109" s="289">
        <v>24</v>
      </c>
      <c r="J109" s="835">
        <v>1337400</v>
      </c>
      <c r="K109" s="291"/>
      <c r="L109" s="291"/>
      <c r="M109" s="291"/>
      <c r="N109" s="293"/>
      <c r="O109" s="117"/>
      <c r="P109" s="293"/>
      <c r="Q109" s="155"/>
      <c r="R109" s="118" t="s">
        <v>935</v>
      </c>
    </row>
    <row r="110" spans="1:18" s="62" customFormat="1" ht="75" x14ac:dyDescent="0.25">
      <c r="A110" s="109">
        <f t="shared" si="8"/>
        <v>100</v>
      </c>
      <c r="B110" s="303" t="s">
        <v>206</v>
      </c>
      <c r="C110" s="143" t="s">
        <v>27</v>
      </c>
      <c r="D110" s="287">
        <v>5067656</v>
      </c>
      <c r="E110" s="301" t="s">
        <v>918</v>
      </c>
      <c r="F110" s="286" t="s">
        <v>14</v>
      </c>
      <c r="G110" s="288">
        <v>44043</v>
      </c>
      <c r="H110" s="288">
        <v>44406</v>
      </c>
      <c r="I110" s="289">
        <v>29</v>
      </c>
      <c r="J110" s="835">
        <v>1197400</v>
      </c>
      <c r="K110" s="291"/>
      <c r="L110" s="291"/>
      <c r="M110" s="291"/>
      <c r="N110" s="293"/>
      <c r="O110" s="117"/>
      <c r="P110" s="293"/>
      <c r="Q110" s="155"/>
      <c r="R110" s="118" t="s">
        <v>935</v>
      </c>
    </row>
    <row r="111" spans="1:18" s="62" customFormat="1" ht="75" x14ac:dyDescent="0.25">
      <c r="A111" s="109">
        <f t="shared" si="8"/>
        <v>101</v>
      </c>
      <c r="B111" s="303" t="s">
        <v>206</v>
      </c>
      <c r="C111" s="143" t="s">
        <v>38</v>
      </c>
      <c r="D111" s="287">
        <v>5066772</v>
      </c>
      <c r="E111" s="301" t="s">
        <v>1021</v>
      </c>
      <c r="F111" s="286" t="s">
        <v>14</v>
      </c>
      <c r="G111" s="288">
        <v>44138</v>
      </c>
      <c r="H111" s="288">
        <v>43857</v>
      </c>
      <c r="I111" s="289" t="s">
        <v>314</v>
      </c>
      <c r="J111" s="835">
        <v>2986561.33</v>
      </c>
      <c r="K111" s="291"/>
      <c r="L111" s="291"/>
      <c r="M111" s="291"/>
      <c r="N111" s="293"/>
      <c r="O111" s="117"/>
      <c r="P111" s="293"/>
      <c r="Q111" s="155"/>
      <c r="R111" s="118" t="s">
        <v>935</v>
      </c>
    </row>
    <row r="112" spans="1:18" s="62" customFormat="1" ht="75" x14ac:dyDescent="0.25">
      <c r="A112" s="109">
        <f t="shared" si="8"/>
        <v>102</v>
      </c>
      <c r="B112" s="303" t="s">
        <v>206</v>
      </c>
      <c r="C112" s="143" t="s">
        <v>26</v>
      </c>
      <c r="D112" s="287">
        <v>5067837</v>
      </c>
      <c r="E112" s="301" t="s">
        <v>1022</v>
      </c>
      <c r="F112" s="286" t="s">
        <v>14</v>
      </c>
      <c r="G112" s="288">
        <v>44138</v>
      </c>
      <c r="H112" s="288">
        <v>44347</v>
      </c>
      <c r="I112" s="289" t="s">
        <v>536</v>
      </c>
      <c r="J112" s="835">
        <v>155209.68</v>
      </c>
      <c r="K112" s="291"/>
      <c r="L112" s="291"/>
      <c r="M112" s="291"/>
      <c r="N112" s="293"/>
      <c r="O112" s="117"/>
      <c r="P112" s="293"/>
      <c r="Q112" s="155"/>
      <c r="R112" s="118" t="s">
        <v>935</v>
      </c>
    </row>
    <row r="113" spans="1:18" s="62" customFormat="1" ht="75" x14ac:dyDescent="0.25">
      <c r="A113" s="109">
        <f t="shared" si="8"/>
        <v>103</v>
      </c>
      <c r="B113" s="303" t="s">
        <v>206</v>
      </c>
      <c r="C113" s="143" t="s">
        <v>26</v>
      </c>
      <c r="D113" s="287">
        <v>5067803</v>
      </c>
      <c r="E113" s="301" t="s">
        <v>1023</v>
      </c>
      <c r="F113" s="286" t="s">
        <v>14</v>
      </c>
      <c r="G113" s="288">
        <v>44138</v>
      </c>
      <c r="H113" s="288">
        <v>44242</v>
      </c>
      <c r="I113" s="289" t="s">
        <v>1011</v>
      </c>
      <c r="J113" s="835">
        <v>2054725.7</v>
      </c>
      <c r="K113" s="291"/>
      <c r="L113" s="291"/>
      <c r="M113" s="291"/>
      <c r="N113" s="293"/>
      <c r="O113" s="117"/>
      <c r="P113" s="293"/>
      <c r="Q113" s="155"/>
      <c r="R113" s="118" t="s">
        <v>935</v>
      </c>
    </row>
    <row r="114" spans="1:18" s="62" customFormat="1" ht="75" x14ac:dyDescent="0.25">
      <c r="A114" s="109">
        <f t="shared" si="8"/>
        <v>104</v>
      </c>
      <c r="B114" s="303" t="s">
        <v>206</v>
      </c>
      <c r="C114" s="143" t="s">
        <v>64</v>
      </c>
      <c r="D114" s="287">
        <v>5069027</v>
      </c>
      <c r="E114" s="301" t="s">
        <v>1024</v>
      </c>
      <c r="F114" s="286" t="s">
        <v>14</v>
      </c>
      <c r="G114" s="288">
        <v>44139</v>
      </c>
      <c r="H114" s="288">
        <v>44378</v>
      </c>
      <c r="I114" s="289" t="s">
        <v>209</v>
      </c>
      <c r="J114" s="835">
        <v>1507600</v>
      </c>
      <c r="K114" s="291"/>
      <c r="L114" s="291"/>
      <c r="M114" s="291"/>
      <c r="N114" s="293"/>
      <c r="O114" s="117"/>
      <c r="P114" s="293"/>
      <c r="Q114" s="155"/>
      <c r="R114" s="118" t="s">
        <v>991</v>
      </c>
    </row>
    <row r="115" spans="1:18" s="62" customFormat="1" ht="90" x14ac:dyDescent="0.25">
      <c r="A115" s="109">
        <f t="shared" si="8"/>
        <v>105</v>
      </c>
      <c r="B115" s="303" t="s">
        <v>206</v>
      </c>
      <c r="C115" s="143" t="s">
        <v>770</v>
      </c>
      <c r="D115" s="287">
        <v>5067549</v>
      </c>
      <c r="E115" s="301" t="s">
        <v>1025</v>
      </c>
      <c r="F115" s="286" t="s">
        <v>14</v>
      </c>
      <c r="G115" s="288">
        <v>44139</v>
      </c>
      <c r="H115" s="288">
        <v>44407</v>
      </c>
      <c r="I115" s="289" t="s">
        <v>376</v>
      </c>
      <c r="J115" s="835">
        <v>3054589.2</v>
      </c>
      <c r="K115" s="291"/>
      <c r="L115" s="291"/>
      <c r="M115" s="291"/>
      <c r="N115" s="293"/>
      <c r="O115" s="117"/>
      <c r="P115" s="293"/>
      <c r="Q115" s="155"/>
      <c r="R115" s="118" t="s">
        <v>991</v>
      </c>
    </row>
    <row r="116" spans="1:18" s="62" customFormat="1" ht="75" x14ac:dyDescent="0.25">
      <c r="A116" s="109">
        <f t="shared" si="8"/>
        <v>106</v>
      </c>
      <c r="B116" s="303" t="s">
        <v>206</v>
      </c>
      <c r="C116" s="143" t="s">
        <v>69</v>
      </c>
      <c r="D116" s="287">
        <v>5069379</v>
      </c>
      <c r="E116" s="301" t="s">
        <v>1026</v>
      </c>
      <c r="F116" s="286" t="s">
        <v>14</v>
      </c>
      <c r="G116" s="288">
        <v>44139</v>
      </c>
      <c r="H116" s="288">
        <v>44378</v>
      </c>
      <c r="I116" s="289" t="s">
        <v>203</v>
      </c>
      <c r="J116" s="835">
        <v>1551940</v>
      </c>
      <c r="K116" s="291"/>
      <c r="L116" s="291"/>
      <c r="M116" s="291"/>
      <c r="N116" s="293"/>
      <c r="O116" s="117"/>
      <c r="P116" s="293"/>
      <c r="Q116" s="155"/>
      <c r="R116" s="118" t="s">
        <v>991</v>
      </c>
    </row>
    <row r="117" spans="1:18" s="62" customFormat="1" ht="105" x14ac:dyDescent="0.25">
      <c r="A117" s="109">
        <f t="shared" si="8"/>
        <v>107</v>
      </c>
      <c r="B117" s="303" t="s">
        <v>206</v>
      </c>
      <c r="C117" s="143" t="s">
        <v>836</v>
      </c>
      <c r="D117" s="287">
        <v>5067521</v>
      </c>
      <c r="E117" s="301" t="s">
        <v>1027</v>
      </c>
      <c r="F117" s="286" t="s">
        <v>14</v>
      </c>
      <c r="G117" s="288">
        <v>44139</v>
      </c>
      <c r="H117" s="288">
        <v>44378</v>
      </c>
      <c r="I117" s="289" t="s">
        <v>210</v>
      </c>
      <c r="J117" s="835">
        <v>1760212</v>
      </c>
      <c r="K117" s="291"/>
      <c r="L117" s="291"/>
      <c r="M117" s="291"/>
      <c r="N117" s="293"/>
      <c r="O117" s="117"/>
      <c r="P117" s="293"/>
      <c r="Q117" s="155"/>
      <c r="R117" s="118" t="s">
        <v>991</v>
      </c>
    </row>
    <row r="118" spans="1:18" s="62" customFormat="1" ht="105" x14ac:dyDescent="0.25">
      <c r="A118" s="109">
        <f t="shared" si="8"/>
        <v>108</v>
      </c>
      <c r="B118" s="303" t="s">
        <v>206</v>
      </c>
      <c r="C118" s="143" t="s">
        <v>27</v>
      </c>
      <c r="D118" s="287">
        <v>5070133</v>
      </c>
      <c r="E118" s="301" t="s">
        <v>1028</v>
      </c>
      <c r="F118" s="286" t="s">
        <v>14</v>
      </c>
      <c r="G118" s="288">
        <v>44139</v>
      </c>
      <c r="H118" s="288">
        <v>44446</v>
      </c>
      <c r="I118" s="289" t="s">
        <v>423</v>
      </c>
      <c r="J118" s="835">
        <v>382282</v>
      </c>
      <c r="K118" s="291"/>
      <c r="L118" s="291"/>
      <c r="M118" s="291"/>
      <c r="N118" s="293"/>
      <c r="O118" s="117"/>
      <c r="P118" s="293"/>
      <c r="Q118" s="155"/>
      <c r="R118" s="118" t="s">
        <v>991</v>
      </c>
    </row>
    <row r="119" spans="1:18" s="62" customFormat="1" ht="75" x14ac:dyDescent="0.25">
      <c r="A119" s="109">
        <f t="shared" si="8"/>
        <v>109</v>
      </c>
      <c r="B119" s="303" t="s">
        <v>206</v>
      </c>
      <c r="C119" s="143" t="s">
        <v>26</v>
      </c>
      <c r="D119" s="287">
        <v>5069245</v>
      </c>
      <c r="E119" s="301" t="s">
        <v>1029</v>
      </c>
      <c r="F119" s="286" t="s">
        <v>14</v>
      </c>
      <c r="G119" s="288">
        <v>44139</v>
      </c>
      <c r="H119" s="288">
        <v>44294</v>
      </c>
      <c r="I119" s="289" t="s">
        <v>328</v>
      </c>
      <c r="J119" s="835">
        <v>290000</v>
      </c>
      <c r="K119" s="291"/>
      <c r="L119" s="291"/>
      <c r="M119" s="291"/>
      <c r="N119" s="293"/>
      <c r="O119" s="117"/>
      <c r="P119" s="293"/>
      <c r="Q119" s="155"/>
      <c r="R119" s="118" t="s">
        <v>991</v>
      </c>
    </row>
    <row r="120" spans="1:18" s="62" customFormat="1" ht="75" x14ac:dyDescent="0.25">
      <c r="A120" s="109">
        <f t="shared" si="8"/>
        <v>110</v>
      </c>
      <c r="B120" s="303" t="s">
        <v>206</v>
      </c>
      <c r="C120" s="921" t="s">
        <v>26</v>
      </c>
      <c r="D120" s="287">
        <v>5069093</v>
      </c>
      <c r="E120" s="301" t="s">
        <v>1030</v>
      </c>
      <c r="F120" s="286" t="s">
        <v>14</v>
      </c>
      <c r="G120" s="288">
        <v>44139</v>
      </c>
      <c r="H120" s="288">
        <v>44407</v>
      </c>
      <c r="I120" s="289" t="s">
        <v>376</v>
      </c>
      <c r="J120" s="835">
        <v>1928790</v>
      </c>
      <c r="K120" s="291"/>
      <c r="L120" s="291"/>
      <c r="M120" s="291"/>
      <c r="N120" s="293"/>
      <c r="O120" s="918"/>
      <c r="P120" s="293"/>
      <c r="Q120" s="931"/>
      <c r="R120" s="118" t="s">
        <v>991</v>
      </c>
    </row>
    <row r="121" spans="1:18" s="62" customFormat="1" ht="75" x14ac:dyDescent="0.25">
      <c r="A121" s="109">
        <f t="shared" si="8"/>
        <v>111</v>
      </c>
      <c r="B121" s="303" t="s">
        <v>206</v>
      </c>
      <c r="C121" s="143" t="s">
        <v>770</v>
      </c>
      <c r="D121" s="287">
        <v>5070753</v>
      </c>
      <c r="E121" s="301" t="s">
        <v>1063</v>
      </c>
      <c r="F121" s="286" t="s">
        <v>14</v>
      </c>
      <c r="G121" s="288">
        <v>44183</v>
      </c>
      <c r="H121" s="288">
        <v>44348</v>
      </c>
      <c r="I121" s="289">
        <v>31</v>
      </c>
      <c r="J121" s="835">
        <v>16300000</v>
      </c>
      <c r="K121" s="291"/>
      <c r="L121" s="291"/>
      <c r="M121" s="291"/>
      <c r="N121" s="293"/>
      <c r="O121" s="117"/>
      <c r="P121" s="293"/>
      <c r="Q121" s="155"/>
      <c r="R121" s="118" t="s">
        <v>935</v>
      </c>
    </row>
    <row r="122" spans="1:18" ht="26.25" customHeight="1" x14ac:dyDescent="0.25">
      <c r="A122" s="764"/>
      <c r="B122" s="156" t="s">
        <v>1064</v>
      </c>
      <c r="C122" s="157" t="s">
        <v>459</v>
      </c>
      <c r="D122" s="158"/>
      <c r="E122" s="158"/>
      <c r="F122" s="158"/>
      <c r="G122" s="158"/>
      <c r="H122" s="158"/>
      <c r="I122" s="159">
        <f>COUNTA(I87:I121)</f>
        <v>35</v>
      </c>
      <c r="J122" s="160">
        <f>SUM(J87:J121)</f>
        <v>54615621.140000001</v>
      </c>
      <c r="K122" s="160">
        <f>SUM(K87:K121)</f>
        <v>9739667.4499999993</v>
      </c>
      <c r="L122" s="160">
        <f>SUM(L87:L121)</f>
        <v>8491385.3300000001</v>
      </c>
      <c r="M122" s="160">
        <f>SUM(M87:M121)</f>
        <v>8485017.4500000011</v>
      </c>
      <c r="N122" s="161">
        <f>SUM(N87:N121)</f>
        <v>7946699.0199999996</v>
      </c>
      <c r="O122" s="162">
        <f t="shared" si="9"/>
        <v>6.7741137376057511E-2</v>
      </c>
      <c r="P122" s="304">
        <f>SUM(P87:P121)</f>
        <v>50000</v>
      </c>
      <c r="Q122" s="304">
        <f>SUM(Q87:Q121)</f>
        <v>40000</v>
      </c>
      <c r="R122" s="116"/>
    </row>
    <row r="123" spans="1:18" ht="26.25" customHeight="1" x14ac:dyDescent="0.25">
      <c r="A123" s="764"/>
      <c r="B123" s="163"/>
      <c r="C123" s="164"/>
      <c r="D123" s="158"/>
      <c r="E123" s="165"/>
      <c r="F123" s="158"/>
      <c r="G123" s="158"/>
      <c r="H123" s="158"/>
      <c r="I123" s="166"/>
      <c r="J123" s="160"/>
      <c r="K123" s="160">
        <f>K122/J122</f>
        <v>0.1783311669207906</v>
      </c>
      <c r="L123" s="160">
        <f>L122/J122</f>
        <v>0.15547539610020078</v>
      </c>
      <c r="M123" s="160">
        <f>M122/J122</f>
        <v>0.1553588016192248</v>
      </c>
      <c r="N123" s="161">
        <f>(M122-N122)/N122</f>
        <v>6.7741137376057511E-2</v>
      </c>
      <c r="O123" s="167"/>
      <c r="P123" s="115"/>
      <c r="Q123" s="115"/>
      <c r="R123" s="116"/>
    </row>
    <row r="124" spans="1:18" ht="75" customHeight="1" x14ac:dyDescent="0.25">
      <c r="A124" s="109">
        <f>A121+1</f>
        <v>112</v>
      </c>
      <c r="B124" s="168" t="s">
        <v>40</v>
      </c>
      <c r="C124" s="169" t="s">
        <v>771</v>
      </c>
      <c r="D124" s="129">
        <v>5030788</v>
      </c>
      <c r="E124" s="170" t="s">
        <v>772</v>
      </c>
      <c r="F124" s="129" t="s">
        <v>14</v>
      </c>
      <c r="G124" s="207">
        <v>43859</v>
      </c>
      <c r="H124" s="207">
        <v>43983</v>
      </c>
      <c r="I124" s="129" t="s">
        <v>536</v>
      </c>
      <c r="J124" s="132">
        <v>853904.92</v>
      </c>
      <c r="K124" s="132"/>
      <c r="L124" s="132"/>
      <c r="M124" s="132"/>
      <c r="N124" s="171"/>
      <c r="O124" s="115"/>
      <c r="P124" s="115"/>
      <c r="Q124" s="115"/>
      <c r="R124" s="116" t="s">
        <v>935</v>
      </c>
    </row>
    <row r="125" spans="1:18" ht="101.25" customHeight="1" x14ac:dyDescent="0.25">
      <c r="A125" s="109">
        <f>A124+1</f>
        <v>113</v>
      </c>
      <c r="B125" s="168" t="s">
        <v>40</v>
      </c>
      <c r="C125" s="169" t="s">
        <v>12</v>
      </c>
      <c r="D125" s="129">
        <v>5049227</v>
      </c>
      <c r="E125" s="170" t="s">
        <v>453</v>
      </c>
      <c r="F125" s="129" t="s">
        <v>14</v>
      </c>
      <c r="G125" s="207">
        <v>43769</v>
      </c>
      <c r="H125" s="207">
        <v>44209</v>
      </c>
      <c r="I125" s="129" t="s">
        <v>315</v>
      </c>
      <c r="J125" s="132">
        <v>737800</v>
      </c>
      <c r="K125" s="132"/>
      <c r="L125" s="132"/>
      <c r="M125" s="132"/>
      <c r="N125" s="171"/>
      <c r="O125" s="115"/>
      <c r="P125" s="132">
        <v>0</v>
      </c>
      <c r="Q125" s="115"/>
      <c r="R125" s="116" t="s">
        <v>935</v>
      </c>
    </row>
    <row r="126" spans="1:18" ht="87.75" customHeight="1" x14ac:dyDescent="0.25">
      <c r="A126" s="109">
        <f t="shared" ref="A126:A130" si="10">A125+1</f>
        <v>114</v>
      </c>
      <c r="B126" s="168" t="s">
        <v>40</v>
      </c>
      <c r="C126" s="169" t="s">
        <v>12</v>
      </c>
      <c r="D126" s="129">
        <v>5000243</v>
      </c>
      <c r="E126" s="170" t="s">
        <v>455</v>
      </c>
      <c r="F126" s="129" t="s">
        <v>14</v>
      </c>
      <c r="G126" s="207">
        <v>42409</v>
      </c>
      <c r="H126" s="207">
        <v>42353</v>
      </c>
      <c r="I126" s="129" t="s">
        <v>208</v>
      </c>
      <c r="J126" s="132">
        <v>361956</v>
      </c>
      <c r="K126" s="132">
        <v>361956</v>
      </c>
      <c r="L126" s="132">
        <v>360368.06</v>
      </c>
      <c r="M126" s="132">
        <v>360368.06</v>
      </c>
      <c r="N126" s="171">
        <v>348205.56</v>
      </c>
      <c r="O126" s="133">
        <f>(M126-N126)/N126</f>
        <v>3.4929080397222839E-2</v>
      </c>
      <c r="P126" s="132">
        <v>0</v>
      </c>
      <c r="Q126" s="115"/>
      <c r="R126" s="116" t="s">
        <v>935</v>
      </c>
    </row>
    <row r="127" spans="1:18" ht="125.25" customHeight="1" x14ac:dyDescent="0.25">
      <c r="A127" s="109">
        <f t="shared" si="10"/>
        <v>115</v>
      </c>
      <c r="B127" s="168" t="s">
        <v>40</v>
      </c>
      <c r="C127" s="169" t="s">
        <v>32</v>
      </c>
      <c r="D127" s="129">
        <v>5001406</v>
      </c>
      <c r="E127" s="170" t="s">
        <v>454</v>
      </c>
      <c r="F127" s="129" t="s">
        <v>17</v>
      </c>
      <c r="G127" s="207">
        <v>42688</v>
      </c>
      <c r="H127" s="207">
        <v>41640</v>
      </c>
      <c r="I127" s="129" t="s">
        <v>456</v>
      </c>
      <c r="J127" s="132">
        <v>17754850.109999999</v>
      </c>
      <c r="K127" s="132">
        <v>17730223.809999999</v>
      </c>
      <c r="L127" s="132">
        <v>15061463.33</v>
      </c>
      <c r="M127" s="132">
        <v>14586963.029999999</v>
      </c>
      <c r="N127" s="171">
        <v>14099582.359999999</v>
      </c>
      <c r="O127" s="133">
        <f t="shared" ref="O127:O131" si="11">(M127-N127)/N127</f>
        <v>3.4567028835029975E-2</v>
      </c>
      <c r="P127" s="132">
        <v>0</v>
      </c>
      <c r="Q127" s="115"/>
      <c r="R127" s="116" t="s">
        <v>935</v>
      </c>
    </row>
    <row r="128" spans="1:18" s="62" customFormat="1" ht="125.25" customHeight="1" x14ac:dyDescent="0.25">
      <c r="A128" s="109">
        <f t="shared" si="10"/>
        <v>116</v>
      </c>
      <c r="B128" s="168" t="s">
        <v>40</v>
      </c>
      <c r="C128" s="169" t="s">
        <v>41</v>
      </c>
      <c r="D128" s="129">
        <v>5003306</v>
      </c>
      <c r="E128" s="170" t="s">
        <v>53</v>
      </c>
      <c r="F128" s="129" t="s">
        <v>14</v>
      </c>
      <c r="G128" s="207">
        <v>42734</v>
      </c>
      <c r="H128" s="207">
        <v>42737</v>
      </c>
      <c r="I128" s="129" t="s">
        <v>323</v>
      </c>
      <c r="J128" s="132">
        <v>301875</v>
      </c>
      <c r="K128" s="132">
        <v>300824</v>
      </c>
      <c r="L128" s="132">
        <v>300823.94</v>
      </c>
      <c r="M128" s="132">
        <v>300823.94</v>
      </c>
      <c r="N128" s="171">
        <v>300823.94</v>
      </c>
      <c r="O128" s="133">
        <f t="shared" si="11"/>
        <v>0</v>
      </c>
      <c r="P128" s="132">
        <v>0</v>
      </c>
      <c r="Q128" s="115"/>
      <c r="R128" s="116" t="s">
        <v>935</v>
      </c>
    </row>
    <row r="129" spans="1:18" s="62" customFormat="1" ht="125.25" customHeight="1" x14ac:dyDescent="0.25">
      <c r="A129" s="109">
        <f t="shared" si="10"/>
        <v>117</v>
      </c>
      <c r="B129" s="936" t="s">
        <v>40</v>
      </c>
      <c r="C129" s="927" t="s">
        <v>41</v>
      </c>
      <c r="D129" s="922">
        <v>5007645</v>
      </c>
      <c r="E129" s="928" t="s">
        <v>452</v>
      </c>
      <c r="F129" s="922" t="s">
        <v>14</v>
      </c>
      <c r="G129" s="934">
        <v>42873</v>
      </c>
      <c r="H129" s="934">
        <v>43069</v>
      </c>
      <c r="I129" s="922" t="s">
        <v>208</v>
      </c>
      <c r="J129" s="924">
        <v>600000</v>
      </c>
      <c r="K129" s="924">
        <v>576600</v>
      </c>
      <c r="L129" s="924"/>
      <c r="M129" s="924"/>
      <c r="N129" s="930"/>
      <c r="O129" s="925"/>
      <c r="P129" s="924">
        <v>0</v>
      </c>
      <c r="Q129" s="931"/>
      <c r="R129" s="919" t="s">
        <v>935</v>
      </c>
    </row>
    <row r="130" spans="1:18" ht="105.75" customHeight="1" x14ac:dyDescent="0.25">
      <c r="A130" s="109">
        <f t="shared" si="10"/>
        <v>118</v>
      </c>
      <c r="B130" s="172" t="s">
        <v>40</v>
      </c>
      <c r="C130" s="169" t="s">
        <v>1069</v>
      </c>
      <c r="D130" s="129">
        <v>5074495</v>
      </c>
      <c r="E130" s="170" t="s">
        <v>1070</v>
      </c>
      <c r="F130" s="922" t="s">
        <v>14</v>
      </c>
      <c r="G130" s="207">
        <v>44193</v>
      </c>
      <c r="H130" s="207">
        <v>44232</v>
      </c>
      <c r="I130" s="937">
        <v>16</v>
      </c>
      <c r="J130" s="134">
        <v>1000000</v>
      </c>
      <c r="K130" s="132"/>
      <c r="L130" s="132"/>
      <c r="M130" s="132"/>
      <c r="N130" s="171"/>
      <c r="O130" s="133"/>
      <c r="P130" s="134">
        <v>0</v>
      </c>
      <c r="Q130" s="115"/>
      <c r="R130" s="116" t="s">
        <v>935</v>
      </c>
    </row>
    <row r="131" spans="1:18" ht="25.5" customHeight="1" x14ac:dyDescent="0.25">
      <c r="A131" s="765"/>
      <c r="B131" s="173" t="s">
        <v>547</v>
      </c>
      <c r="C131" s="174" t="s">
        <v>460</v>
      </c>
      <c r="D131" s="175"/>
      <c r="E131" s="175"/>
      <c r="F131" s="175"/>
      <c r="G131" s="175"/>
      <c r="H131" s="175"/>
      <c r="I131" s="176">
        <f>COUNTA(I124:I130)</f>
        <v>7</v>
      </c>
      <c r="J131" s="177">
        <f>SUM(J124:J130)</f>
        <v>21610386.030000001</v>
      </c>
      <c r="K131" s="177">
        <f>SUM(K124:K130)</f>
        <v>18969603.809999999</v>
      </c>
      <c r="L131" s="177">
        <f>SUM(L124:L130)</f>
        <v>15722655.33</v>
      </c>
      <c r="M131" s="177">
        <f>SUM(M124:M130)</f>
        <v>15248155.029999999</v>
      </c>
      <c r="N131" s="178">
        <f>SUM(N124:N130)</f>
        <v>14748611.859999999</v>
      </c>
      <c r="O131" s="179">
        <f t="shared" si="11"/>
        <v>3.3870521154253222E-2</v>
      </c>
      <c r="P131" s="115"/>
      <c r="Q131" s="115"/>
      <c r="R131" s="116"/>
    </row>
    <row r="132" spans="1:18" ht="25.5" customHeight="1" x14ac:dyDescent="0.25">
      <c r="A132" s="765"/>
      <c r="B132" s="180"/>
      <c r="C132" s="181"/>
      <c r="D132" s="175"/>
      <c r="E132" s="181"/>
      <c r="F132" s="175"/>
      <c r="G132" s="175"/>
      <c r="H132" s="175"/>
      <c r="I132" s="176"/>
      <c r="J132" s="177"/>
      <c r="K132" s="177">
        <f>K131/J131</f>
        <v>0.87780032173724187</v>
      </c>
      <c r="L132" s="177">
        <f>L131/J131</f>
        <v>0.72755087799789753</v>
      </c>
      <c r="M132" s="177">
        <f>M131/J131</f>
        <v>0.70559382922786218</v>
      </c>
      <c r="N132" s="178">
        <f>(M131-N131)/N131</f>
        <v>3.3870521154253222E-2</v>
      </c>
      <c r="O132" s="182"/>
      <c r="P132" s="115"/>
      <c r="Q132" s="115"/>
      <c r="R132" s="116"/>
    </row>
    <row r="133" spans="1:18" ht="75" x14ac:dyDescent="0.25">
      <c r="A133" s="109">
        <f>A130+1</f>
        <v>119</v>
      </c>
      <c r="B133" s="285" t="s">
        <v>15</v>
      </c>
      <c r="C133" s="169" t="s">
        <v>16</v>
      </c>
      <c r="D133" s="129">
        <v>5000588</v>
      </c>
      <c r="E133" s="170" t="s">
        <v>408</v>
      </c>
      <c r="F133" s="129" t="s">
        <v>17</v>
      </c>
      <c r="G133" s="130">
        <v>42474</v>
      </c>
      <c r="H133" s="130">
        <v>42552</v>
      </c>
      <c r="I133" s="183">
        <v>78</v>
      </c>
      <c r="J133" s="132">
        <v>1828131.37</v>
      </c>
      <c r="K133" s="132">
        <v>1285224.5</v>
      </c>
      <c r="L133" s="132">
        <v>1030892.14</v>
      </c>
      <c r="M133" s="132">
        <v>1030892.14</v>
      </c>
      <c r="N133" s="171">
        <v>739411.02</v>
      </c>
      <c r="O133" s="133">
        <f>(M133-N133)/N133</f>
        <v>0.39420716234388825</v>
      </c>
      <c r="P133" s="132">
        <v>0</v>
      </c>
      <c r="Q133" s="115"/>
      <c r="R133" s="116" t="s">
        <v>935</v>
      </c>
    </row>
    <row r="134" spans="1:18" ht="80.25" customHeight="1" x14ac:dyDescent="0.25">
      <c r="A134" s="109">
        <f>1+A133</f>
        <v>120</v>
      </c>
      <c r="B134" s="285" t="s">
        <v>15</v>
      </c>
      <c r="C134" s="169" t="s">
        <v>12</v>
      </c>
      <c r="D134" s="129">
        <v>5000257</v>
      </c>
      <c r="E134" s="170" t="s">
        <v>30</v>
      </c>
      <c r="F134" s="129" t="s">
        <v>14</v>
      </c>
      <c r="G134" s="130">
        <v>42430</v>
      </c>
      <c r="H134" s="130">
        <v>42353</v>
      </c>
      <c r="I134" s="183">
        <v>13</v>
      </c>
      <c r="J134" s="132">
        <v>663586</v>
      </c>
      <c r="K134" s="132">
        <v>663586</v>
      </c>
      <c r="L134" s="132">
        <v>660508.02</v>
      </c>
      <c r="M134" s="132">
        <v>660508.02</v>
      </c>
      <c r="N134" s="171">
        <v>660508.02</v>
      </c>
      <c r="O134" s="133">
        <f t="shared" ref="O134:O138" si="12">(M134-N134)/N134</f>
        <v>0</v>
      </c>
      <c r="P134" s="132">
        <v>0</v>
      </c>
      <c r="Q134" s="115"/>
      <c r="R134" s="116" t="s">
        <v>935</v>
      </c>
    </row>
    <row r="135" spans="1:18" ht="90" x14ac:dyDescent="0.25">
      <c r="A135" s="109">
        <f>1+A134</f>
        <v>121</v>
      </c>
      <c r="B135" s="285" t="s">
        <v>15</v>
      </c>
      <c r="C135" s="169" t="s">
        <v>62</v>
      </c>
      <c r="D135" s="129">
        <v>5000329</v>
      </c>
      <c r="E135" s="170" t="s">
        <v>63</v>
      </c>
      <c r="F135" s="129" t="s">
        <v>17</v>
      </c>
      <c r="G135" s="130">
        <v>42453</v>
      </c>
      <c r="H135" s="130">
        <v>41640</v>
      </c>
      <c r="I135" s="183">
        <v>72</v>
      </c>
      <c r="J135" s="132">
        <v>14182099.800000001</v>
      </c>
      <c r="K135" s="132">
        <v>12927516.76</v>
      </c>
      <c r="L135" s="132">
        <v>12277015.439999999</v>
      </c>
      <c r="M135" s="132">
        <v>12268138.810000001</v>
      </c>
      <c r="N135" s="171">
        <v>11917376.460000001</v>
      </c>
      <c r="O135" s="133">
        <f t="shared" si="12"/>
        <v>2.9432849686112844E-2</v>
      </c>
      <c r="P135" s="132">
        <v>0</v>
      </c>
      <c r="Q135" s="115"/>
      <c r="R135" s="116" t="s">
        <v>935</v>
      </c>
    </row>
    <row r="136" spans="1:18" s="62" customFormat="1" ht="75" x14ac:dyDescent="0.25">
      <c r="A136" s="109">
        <f t="shared" ref="A136:A137" si="13">1+A135</f>
        <v>122</v>
      </c>
      <c r="B136" s="285" t="s">
        <v>15</v>
      </c>
      <c r="C136" s="169" t="s">
        <v>16</v>
      </c>
      <c r="D136" s="129">
        <v>5047109</v>
      </c>
      <c r="E136" s="170" t="s">
        <v>834</v>
      </c>
      <c r="F136" s="298" t="s">
        <v>14</v>
      </c>
      <c r="G136" s="130">
        <v>44012</v>
      </c>
      <c r="H136" s="130">
        <v>44256</v>
      </c>
      <c r="I136" s="129">
        <v>16</v>
      </c>
      <c r="J136" s="132">
        <v>335707.13</v>
      </c>
      <c r="K136" s="132"/>
      <c r="L136" s="132"/>
      <c r="M136" s="132"/>
      <c r="N136" s="171"/>
      <c r="O136" s="133"/>
      <c r="P136" s="115"/>
      <c r="Q136" s="115"/>
      <c r="R136" s="116" t="s">
        <v>935</v>
      </c>
    </row>
    <row r="137" spans="1:18" ht="120" x14ac:dyDescent="0.25">
      <c r="A137" s="109">
        <f t="shared" si="13"/>
        <v>123</v>
      </c>
      <c r="B137" s="296" t="s">
        <v>15</v>
      </c>
      <c r="C137" s="169" t="s">
        <v>32</v>
      </c>
      <c r="D137" s="129">
        <v>5000507</v>
      </c>
      <c r="E137" s="170" t="s">
        <v>407</v>
      </c>
      <c r="F137" s="129" t="s">
        <v>17</v>
      </c>
      <c r="G137" s="130">
        <v>42586</v>
      </c>
      <c r="H137" s="130">
        <v>43723</v>
      </c>
      <c r="I137" s="183">
        <v>16</v>
      </c>
      <c r="J137" s="132">
        <v>765566.5</v>
      </c>
      <c r="K137" s="132">
        <v>712451.09</v>
      </c>
      <c r="L137" s="132">
        <v>283811.20000000001</v>
      </c>
      <c r="M137" s="132">
        <v>283811.20000000001</v>
      </c>
      <c r="N137" s="171"/>
      <c r="O137" s="133" t="s">
        <v>881</v>
      </c>
      <c r="P137" s="132">
        <v>60000</v>
      </c>
      <c r="Q137" s="132">
        <f>P137*80%</f>
        <v>48000</v>
      </c>
      <c r="R137" s="116" t="s">
        <v>935</v>
      </c>
    </row>
    <row r="138" spans="1:18" ht="33" customHeight="1" x14ac:dyDescent="0.25">
      <c r="A138" s="766"/>
      <c r="B138" s="184" t="s">
        <v>472</v>
      </c>
      <c r="C138" s="185" t="s">
        <v>461</v>
      </c>
      <c r="D138" s="185"/>
      <c r="E138" s="185"/>
      <c r="F138" s="185"/>
      <c r="G138" s="185"/>
      <c r="H138" s="185"/>
      <c r="I138" s="184">
        <f>COUNTA(I133:I137)</f>
        <v>5</v>
      </c>
      <c r="J138" s="122">
        <f>SUM(J133:J137)</f>
        <v>17775090.800000001</v>
      </c>
      <c r="K138" s="122">
        <f t="shared" ref="K138:N138" si="14">SUM(K133:K137)</f>
        <v>15588778.35</v>
      </c>
      <c r="L138" s="122">
        <f t="shared" si="14"/>
        <v>14252226.799999999</v>
      </c>
      <c r="M138" s="122">
        <f t="shared" si="14"/>
        <v>14243350.17</v>
      </c>
      <c r="N138" s="186">
        <f t="shared" si="14"/>
        <v>13317295.5</v>
      </c>
      <c r="O138" s="187">
        <f t="shared" si="12"/>
        <v>6.9537742854771073E-2</v>
      </c>
      <c r="P138" s="115"/>
      <c r="Q138" s="115"/>
      <c r="R138" s="116"/>
    </row>
    <row r="139" spans="1:18" ht="21.95" customHeight="1" x14ac:dyDescent="0.25">
      <c r="A139" s="766"/>
      <c r="B139" s="188"/>
      <c r="C139" s="189"/>
      <c r="D139" s="185"/>
      <c r="E139" s="190"/>
      <c r="F139" s="185"/>
      <c r="G139" s="185"/>
      <c r="H139" s="185"/>
      <c r="I139" s="184"/>
      <c r="J139" s="122"/>
      <c r="K139" s="122">
        <f>K138/J138</f>
        <v>0.87700133436167871</v>
      </c>
      <c r="L139" s="122">
        <f>L138/J138</f>
        <v>0.80180894490845578</v>
      </c>
      <c r="M139" s="122">
        <f>M138/J138</f>
        <v>0.80130955899251999</v>
      </c>
      <c r="N139" s="191">
        <f>(M138-N138)/N138</f>
        <v>6.9537742854771073E-2</v>
      </c>
      <c r="O139" s="127"/>
      <c r="P139" s="115"/>
      <c r="Q139" s="115"/>
      <c r="R139" s="116"/>
    </row>
    <row r="140" spans="1:18" ht="77.25" customHeight="1" x14ac:dyDescent="0.25">
      <c r="A140" s="109">
        <f>A137+1</f>
        <v>124</v>
      </c>
      <c r="B140" s="192" t="s">
        <v>33</v>
      </c>
      <c r="C140" s="169" t="s">
        <v>35</v>
      </c>
      <c r="D140" s="129">
        <v>5021961</v>
      </c>
      <c r="E140" s="170" t="s">
        <v>882</v>
      </c>
      <c r="F140" s="129" t="s">
        <v>14</v>
      </c>
      <c r="G140" s="130">
        <v>43185</v>
      </c>
      <c r="H140" s="130">
        <v>43346</v>
      </c>
      <c r="I140" s="193" t="s">
        <v>423</v>
      </c>
      <c r="J140" s="132">
        <v>647760</v>
      </c>
      <c r="K140" s="132">
        <v>587760</v>
      </c>
      <c r="L140" s="132">
        <v>568187.16</v>
      </c>
      <c r="M140" s="132">
        <v>568187.16</v>
      </c>
      <c r="N140" s="171"/>
      <c r="O140" s="115"/>
      <c r="P140" s="115"/>
      <c r="Q140" s="115"/>
      <c r="R140" s="116" t="s">
        <v>935</v>
      </c>
    </row>
    <row r="141" spans="1:18" ht="74.25" customHeight="1" x14ac:dyDescent="0.25">
      <c r="A141" s="109">
        <f>1+A140</f>
        <v>125</v>
      </c>
      <c r="B141" s="192" t="s">
        <v>33</v>
      </c>
      <c r="C141" s="169" t="s">
        <v>277</v>
      </c>
      <c r="D141" s="129">
        <v>5002075</v>
      </c>
      <c r="E141" s="170" t="s">
        <v>883</v>
      </c>
      <c r="F141" s="129" t="s">
        <v>14</v>
      </c>
      <c r="G141" s="130">
        <v>42675</v>
      </c>
      <c r="H141" s="130">
        <v>42678</v>
      </c>
      <c r="I141" s="193" t="s">
        <v>210</v>
      </c>
      <c r="J141" s="132">
        <v>215134.96</v>
      </c>
      <c r="K141" s="132">
        <v>176080</v>
      </c>
      <c r="L141" s="132">
        <v>176080</v>
      </c>
      <c r="M141" s="132">
        <v>176080</v>
      </c>
      <c r="N141" s="171">
        <v>176080</v>
      </c>
      <c r="O141" s="133">
        <f>(M141-N141)/N141</f>
        <v>0</v>
      </c>
      <c r="P141" s="132">
        <v>0</v>
      </c>
      <c r="Q141" s="115"/>
      <c r="R141" s="116" t="s">
        <v>935</v>
      </c>
    </row>
    <row r="142" spans="1:18" ht="68.25" customHeight="1" x14ac:dyDescent="0.25">
      <c r="A142" s="109">
        <f>1+A141</f>
        <v>126</v>
      </c>
      <c r="B142" s="192" t="s">
        <v>33</v>
      </c>
      <c r="C142" s="169" t="s">
        <v>50</v>
      </c>
      <c r="D142" s="129">
        <v>5028203</v>
      </c>
      <c r="E142" s="170" t="s">
        <v>417</v>
      </c>
      <c r="F142" s="129" t="s">
        <v>14</v>
      </c>
      <c r="G142" s="130">
        <v>43353</v>
      </c>
      <c r="H142" s="130">
        <v>43525</v>
      </c>
      <c r="I142" s="193" t="s">
        <v>343</v>
      </c>
      <c r="J142" s="134">
        <v>325350</v>
      </c>
      <c r="K142" s="132">
        <v>141174</v>
      </c>
      <c r="L142" s="132">
        <v>87098.09</v>
      </c>
      <c r="M142" s="132">
        <v>87098.09</v>
      </c>
      <c r="N142" s="171"/>
      <c r="O142" s="133"/>
      <c r="P142" s="137">
        <v>0</v>
      </c>
      <c r="Q142" s="115"/>
      <c r="R142" s="116" t="s">
        <v>991</v>
      </c>
    </row>
    <row r="143" spans="1:18" ht="92.25" customHeight="1" x14ac:dyDescent="0.25">
      <c r="A143" s="109">
        <f t="shared" ref="A143:A151" si="15">1+A142</f>
        <v>127</v>
      </c>
      <c r="B143" s="192" t="s">
        <v>33</v>
      </c>
      <c r="C143" s="169" t="s">
        <v>35</v>
      </c>
      <c r="D143" s="129">
        <v>5007940</v>
      </c>
      <c r="E143" s="170" t="s">
        <v>413</v>
      </c>
      <c r="F143" s="129" t="s">
        <v>14</v>
      </c>
      <c r="G143" s="130">
        <v>42923</v>
      </c>
      <c r="H143" s="130">
        <v>43181</v>
      </c>
      <c r="I143" s="193" t="s">
        <v>324</v>
      </c>
      <c r="J143" s="132">
        <v>349184</v>
      </c>
      <c r="K143" s="132">
        <v>349184</v>
      </c>
      <c r="L143" s="132">
        <v>349184</v>
      </c>
      <c r="M143" s="132">
        <v>347574</v>
      </c>
      <c r="N143" s="171">
        <v>349184</v>
      </c>
      <c r="O143" s="133"/>
      <c r="P143" s="132">
        <v>0</v>
      </c>
      <c r="Q143" s="115"/>
      <c r="R143" s="116" t="s">
        <v>935</v>
      </c>
    </row>
    <row r="144" spans="1:18" ht="110.1" customHeight="1" x14ac:dyDescent="0.25">
      <c r="A144" s="109">
        <f t="shared" si="15"/>
        <v>128</v>
      </c>
      <c r="B144" s="192" t="s">
        <v>33</v>
      </c>
      <c r="C144" s="169" t="s">
        <v>34</v>
      </c>
      <c r="D144" s="129">
        <v>5022174</v>
      </c>
      <c r="E144" s="170" t="s">
        <v>236</v>
      </c>
      <c r="F144" s="129" t="s">
        <v>14</v>
      </c>
      <c r="G144" s="130">
        <v>43223</v>
      </c>
      <c r="H144" s="130">
        <v>43440</v>
      </c>
      <c r="I144" s="193" t="s">
        <v>536</v>
      </c>
      <c r="J144" s="132">
        <v>1312000</v>
      </c>
      <c r="K144" s="132">
        <v>400512.56</v>
      </c>
      <c r="L144" s="132">
        <v>400512.56</v>
      </c>
      <c r="M144" s="132">
        <v>400512.56</v>
      </c>
      <c r="N144" s="171"/>
      <c r="O144" s="133"/>
      <c r="P144" s="171">
        <v>100000</v>
      </c>
      <c r="Q144" s="171">
        <f>P144*0.8</f>
        <v>80000</v>
      </c>
      <c r="R144" s="116" t="s">
        <v>991</v>
      </c>
    </row>
    <row r="145" spans="1:18" ht="84.95" customHeight="1" x14ac:dyDescent="0.25">
      <c r="A145" s="109">
        <f t="shared" si="15"/>
        <v>129</v>
      </c>
      <c r="B145" s="192" t="s">
        <v>33</v>
      </c>
      <c r="C145" s="169" t="s">
        <v>277</v>
      </c>
      <c r="D145" s="129">
        <v>5008121</v>
      </c>
      <c r="E145" s="170" t="s">
        <v>60</v>
      </c>
      <c r="F145" s="129" t="s">
        <v>14</v>
      </c>
      <c r="G145" s="130">
        <v>42922</v>
      </c>
      <c r="H145" s="130">
        <v>43160</v>
      </c>
      <c r="I145" s="193" t="s">
        <v>205</v>
      </c>
      <c r="J145" s="132">
        <v>599600.80000000005</v>
      </c>
      <c r="K145" s="132">
        <v>389880.8</v>
      </c>
      <c r="L145" s="132">
        <v>216404.8</v>
      </c>
      <c r="M145" s="132">
        <v>216404.8</v>
      </c>
      <c r="N145" s="171">
        <v>54361.599999999999</v>
      </c>
      <c r="O145" s="133">
        <f t="shared" ref="O145:O183" si="16">(M145-N145)/N145</f>
        <v>2.980839416058394</v>
      </c>
      <c r="P145" s="171">
        <v>50000</v>
      </c>
      <c r="Q145" s="171">
        <f>P145*0.8</f>
        <v>40000</v>
      </c>
      <c r="R145" s="116" t="s">
        <v>935</v>
      </c>
    </row>
    <row r="146" spans="1:18" ht="84.95" customHeight="1" x14ac:dyDescent="0.25">
      <c r="A146" s="109">
        <f t="shared" si="15"/>
        <v>130</v>
      </c>
      <c r="B146" s="192" t="s">
        <v>33</v>
      </c>
      <c r="C146" s="169" t="s">
        <v>277</v>
      </c>
      <c r="D146" s="129">
        <v>5021754</v>
      </c>
      <c r="E146" s="170" t="s">
        <v>223</v>
      </c>
      <c r="F146" s="129" t="s">
        <v>14</v>
      </c>
      <c r="G146" s="130">
        <v>43182</v>
      </c>
      <c r="H146" s="130">
        <v>43346</v>
      </c>
      <c r="I146" s="193" t="s">
        <v>423</v>
      </c>
      <c r="J146" s="132">
        <v>260800</v>
      </c>
      <c r="K146" s="132">
        <v>73092.56</v>
      </c>
      <c r="L146" s="132">
        <v>73092.56</v>
      </c>
      <c r="M146" s="132">
        <v>73092.56</v>
      </c>
      <c r="N146" s="171">
        <v>50846.96</v>
      </c>
      <c r="O146" s="133">
        <f t="shared" si="16"/>
        <v>0.43750108167725266</v>
      </c>
      <c r="P146" s="171">
        <v>50000</v>
      </c>
      <c r="Q146" s="171">
        <f>P146*0.8</f>
        <v>40000</v>
      </c>
      <c r="R146" s="116" t="s">
        <v>991</v>
      </c>
    </row>
    <row r="147" spans="1:18" ht="84.95" customHeight="1" x14ac:dyDescent="0.25">
      <c r="A147" s="109">
        <f t="shared" si="15"/>
        <v>131</v>
      </c>
      <c r="B147" s="192" t="s">
        <v>33</v>
      </c>
      <c r="C147" s="169" t="s">
        <v>277</v>
      </c>
      <c r="D147" s="129">
        <v>5027230</v>
      </c>
      <c r="E147" s="170" t="s">
        <v>240</v>
      </c>
      <c r="F147" s="129" t="s">
        <v>14</v>
      </c>
      <c r="G147" s="130">
        <v>43272</v>
      </c>
      <c r="H147" s="130">
        <v>43437</v>
      </c>
      <c r="I147" s="193" t="s">
        <v>209</v>
      </c>
      <c r="J147" s="132">
        <v>148850</v>
      </c>
      <c r="K147" s="132">
        <v>99374.04</v>
      </c>
      <c r="L147" s="132">
        <v>99374.04</v>
      </c>
      <c r="M147" s="132">
        <v>99374.04</v>
      </c>
      <c r="N147" s="171">
        <v>72342.039999999994</v>
      </c>
      <c r="O147" s="133">
        <f t="shared" si="16"/>
        <v>0.37366930763909895</v>
      </c>
      <c r="P147" s="171">
        <v>30000</v>
      </c>
      <c r="Q147" s="171">
        <f>P147*0.8</f>
        <v>24000</v>
      </c>
      <c r="R147" s="116" t="s">
        <v>991</v>
      </c>
    </row>
    <row r="148" spans="1:18" ht="76.5" customHeight="1" x14ac:dyDescent="0.25">
      <c r="A148" s="109">
        <f t="shared" si="15"/>
        <v>132</v>
      </c>
      <c r="B148" s="192" t="s">
        <v>33</v>
      </c>
      <c r="C148" s="169" t="s">
        <v>277</v>
      </c>
      <c r="D148" s="129">
        <v>5008122</v>
      </c>
      <c r="E148" s="170" t="s">
        <v>49</v>
      </c>
      <c r="F148" s="129" t="s">
        <v>14</v>
      </c>
      <c r="G148" s="130">
        <v>42922</v>
      </c>
      <c r="H148" s="130">
        <v>43160</v>
      </c>
      <c r="I148" s="193" t="s">
        <v>205</v>
      </c>
      <c r="J148" s="132">
        <v>547545.59999999998</v>
      </c>
      <c r="K148" s="132">
        <v>527545.59999999998</v>
      </c>
      <c r="L148" s="132">
        <v>527545.59999999998</v>
      </c>
      <c r="M148" s="132">
        <v>527545.59999999998</v>
      </c>
      <c r="N148" s="171">
        <v>527545.59999999998</v>
      </c>
      <c r="O148" s="133">
        <f t="shared" si="16"/>
        <v>0</v>
      </c>
      <c r="P148" s="171">
        <v>0</v>
      </c>
      <c r="Q148" s="115"/>
      <c r="R148" s="116" t="s">
        <v>935</v>
      </c>
    </row>
    <row r="149" spans="1:18" ht="120" customHeight="1" x14ac:dyDescent="0.25">
      <c r="A149" s="109">
        <f t="shared" si="15"/>
        <v>133</v>
      </c>
      <c r="B149" s="192" t="s">
        <v>33</v>
      </c>
      <c r="C149" s="169" t="s">
        <v>277</v>
      </c>
      <c r="D149" s="129">
        <v>5008120</v>
      </c>
      <c r="E149" s="170" t="s">
        <v>412</v>
      </c>
      <c r="F149" s="129" t="s">
        <v>14</v>
      </c>
      <c r="G149" s="130">
        <v>42920</v>
      </c>
      <c r="H149" s="130">
        <v>43132</v>
      </c>
      <c r="I149" s="193" t="s">
        <v>346</v>
      </c>
      <c r="J149" s="132">
        <v>74400</v>
      </c>
      <c r="K149" s="132">
        <v>74400</v>
      </c>
      <c r="L149" s="132">
        <v>74400</v>
      </c>
      <c r="M149" s="132">
        <v>74400</v>
      </c>
      <c r="N149" s="171">
        <v>74400</v>
      </c>
      <c r="O149" s="133">
        <f t="shared" si="16"/>
        <v>0</v>
      </c>
      <c r="P149" s="171">
        <v>0</v>
      </c>
      <c r="Q149" s="115"/>
      <c r="R149" s="116" t="s">
        <v>935</v>
      </c>
    </row>
    <row r="150" spans="1:18" ht="75" customHeight="1" x14ac:dyDescent="0.25">
      <c r="A150" s="109">
        <f t="shared" si="15"/>
        <v>134</v>
      </c>
      <c r="B150" s="192" t="s">
        <v>33</v>
      </c>
      <c r="C150" s="169" t="s">
        <v>277</v>
      </c>
      <c r="D150" s="129">
        <v>5008119</v>
      </c>
      <c r="E150" s="170" t="s">
        <v>414</v>
      </c>
      <c r="F150" s="129" t="s">
        <v>14</v>
      </c>
      <c r="G150" s="130">
        <v>42920</v>
      </c>
      <c r="H150" s="130">
        <v>43160</v>
      </c>
      <c r="I150" s="193" t="s">
        <v>209</v>
      </c>
      <c r="J150" s="132">
        <v>380000</v>
      </c>
      <c r="K150" s="132">
        <v>354751.6</v>
      </c>
      <c r="L150" s="132">
        <v>354751.6</v>
      </c>
      <c r="M150" s="132">
        <v>354751.6</v>
      </c>
      <c r="N150" s="171">
        <v>354751.6</v>
      </c>
      <c r="O150" s="133">
        <f t="shared" si="16"/>
        <v>0</v>
      </c>
      <c r="P150" s="171">
        <v>0</v>
      </c>
      <c r="Q150" s="115"/>
      <c r="R150" s="116" t="s">
        <v>935</v>
      </c>
    </row>
    <row r="151" spans="1:18" ht="75.75" customHeight="1" x14ac:dyDescent="0.25">
      <c r="A151" s="109">
        <f t="shared" si="15"/>
        <v>135</v>
      </c>
      <c r="B151" s="192" t="s">
        <v>33</v>
      </c>
      <c r="C151" s="169" t="s">
        <v>35</v>
      </c>
      <c r="D151" s="129">
        <v>5021951</v>
      </c>
      <c r="E151" s="170" t="s">
        <v>415</v>
      </c>
      <c r="F151" s="129" t="s">
        <v>14</v>
      </c>
      <c r="G151" s="130">
        <v>43186</v>
      </c>
      <c r="H151" s="130">
        <v>43346</v>
      </c>
      <c r="I151" s="193" t="s">
        <v>343</v>
      </c>
      <c r="J151" s="132">
        <v>225000</v>
      </c>
      <c r="K151" s="132">
        <v>223879.08</v>
      </c>
      <c r="L151" s="132">
        <v>223878.95</v>
      </c>
      <c r="M151" s="132">
        <v>223878.95</v>
      </c>
      <c r="N151" s="171">
        <v>219763.19</v>
      </c>
      <c r="O151" s="133">
        <f t="shared" si="16"/>
        <v>1.8728159160776695E-2</v>
      </c>
      <c r="P151" s="171">
        <v>0</v>
      </c>
      <c r="Q151" s="115"/>
      <c r="R151" s="116" t="s">
        <v>935</v>
      </c>
    </row>
    <row r="152" spans="1:18" ht="139.5" customHeight="1" x14ac:dyDescent="0.25">
      <c r="A152" s="109">
        <f>1+A151</f>
        <v>136</v>
      </c>
      <c r="B152" s="192" t="s">
        <v>33</v>
      </c>
      <c r="C152" s="169" t="s">
        <v>277</v>
      </c>
      <c r="D152" s="129">
        <v>5021795</v>
      </c>
      <c r="E152" s="170" t="s">
        <v>225</v>
      </c>
      <c r="F152" s="129" t="s">
        <v>14</v>
      </c>
      <c r="G152" s="130">
        <v>43185</v>
      </c>
      <c r="H152" s="130">
        <v>43346</v>
      </c>
      <c r="I152" s="193" t="s">
        <v>320</v>
      </c>
      <c r="J152" s="132">
        <v>220000</v>
      </c>
      <c r="K152" s="132">
        <v>159340</v>
      </c>
      <c r="L152" s="132">
        <v>159340</v>
      </c>
      <c r="M152" s="132">
        <v>159340</v>
      </c>
      <c r="N152" s="171"/>
      <c r="O152" s="133"/>
      <c r="P152" s="171">
        <v>50000</v>
      </c>
      <c r="Q152" s="171">
        <f>P152*0.8</f>
        <v>40000</v>
      </c>
      <c r="R152" s="116" t="s">
        <v>935</v>
      </c>
    </row>
    <row r="153" spans="1:18" ht="85.5" customHeight="1" x14ac:dyDescent="0.25">
      <c r="A153" s="109">
        <f>1+A152</f>
        <v>137</v>
      </c>
      <c r="B153" s="192" t="s">
        <v>33</v>
      </c>
      <c r="C153" s="169" t="s">
        <v>277</v>
      </c>
      <c r="D153" s="129">
        <v>5028092</v>
      </c>
      <c r="E153" s="170" t="s">
        <v>421</v>
      </c>
      <c r="F153" s="129" t="s">
        <v>14</v>
      </c>
      <c r="G153" s="130">
        <v>43312</v>
      </c>
      <c r="H153" s="130">
        <v>43497</v>
      </c>
      <c r="I153" s="193" t="s">
        <v>346</v>
      </c>
      <c r="J153" s="132">
        <v>221225</v>
      </c>
      <c r="K153" s="132">
        <v>176700</v>
      </c>
      <c r="L153" s="132">
        <v>176700</v>
      </c>
      <c r="M153" s="132">
        <v>176700</v>
      </c>
      <c r="N153" s="171">
        <v>176700</v>
      </c>
      <c r="O153" s="133">
        <f t="shared" si="16"/>
        <v>0</v>
      </c>
      <c r="P153" s="171">
        <v>0</v>
      </c>
      <c r="Q153" s="115"/>
      <c r="R153" s="116" t="s">
        <v>935</v>
      </c>
    </row>
    <row r="154" spans="1:18" ht="89.25" customHeight="1" x14ac:dyDescent="0.25">
      <c r="A154" s="109">
        <f>1+A153</f>
        <v>138</v>
      </c>
      <c r="B154" s="192" t="s">
        <v>33</v>
      </c>
      <c r="C154" s="169" t="s">
        <v>278</v>
      </c>
      <c r="D154" s="129">
        <v>5001903</v>
      </c>
      <c r="E154" s="170" t="s">
        <v>409</v>
      </c>
      <c r="F154" s="129" t="s">
        <v>14</v>
      </c>
      <c r="G154" s="130">
        <v>42622</v>
      </c>
      <c r="H154" s="130">
        <v>42628</v>
      </c>
      <c r="I154" s="193" t="s">
        <v>347</v>
      </c>
      <c r="J154" s="132">
        <v>941160</v>
      </c>
      <c r="K154" s="132">
        <v>941160</v>
      </c>
      <c r="L154" s="132">
        <v>941160</v>
      </c>
      <c r="M154" s="132">
        <v>941160</v>
      </c>
      <c r="N154" s="171">
        <v>941160</v>
      </c>
      <c r="O154" s="133">
        <f t="shared" si="16"/>
        <v>0</v>
      </c>
      <c r="P154" s="171">
        <v>0</v>
      </c>
      <c r="Q154" s="115"/>
      <c r="R154" s="116" t="s">
        <v>935</v>
      </c>
    </row>
    <row r="155" spans="1:18" ht="95.25" customHeight="1" x14ac:dyDescent="0.25">
      <c r="A155" s="109">
        <f>1+A154</f>
        <v>139</v>
      </c>
      <c r="B155" s="192" t="s">
        <v>33</v>
      </c>
      <c r="C155" s="169" t="s">
        <v>56</v>
      </c>
      <c r="D155" s="129">
        <v>5032635</v>
      </c>
      <c r="E155" s="170" t="s">
        <v>244</v>
      </c>
      <c r="F155" s="129" t="s">
        <v>14</v>
      </c>
      <c r="G155" s="130">
        <v>43434</v>
      </c>
      <c r="H155" s="130">
        <v>43556</v>
      </c>
      <c r="I155" s="193" t="s">
        <v>315</v>
      </c>
      <c r="J155" s="132">
        <v>317000</v>
      </c>
      <c r="K155" s="132">
        <v>147840.53</v>
      </c>
      <c r="L155" s="132"/>
      <c r="M155" s="132"/>
      <c r="N155" s="171"/>
      <c r="O155" s="133"/>
      <c r="P155" s="171">
        <v>40000</v>
      </c>
      <c r="Q155" s="171">
        <f>P155*0.8</f>
        <v>32000</v>
      </c>
      <c r="R155" s="116" t="s">
        <v>935</v>
      </c>
    </row>
    <row r="156" spans="1:18" ht="90.75" customHeight="1" x14ac:dyDescent="0.25">
      <c r="A156" s="109">
        <f t="shared" ref="A156" si="17">1+A155</f>
        <v>140</v>
      </c>
      <c r="B156" s="192" t="s">
        <v>33</v>
      </c>
      <c r="C156" s="169" t="s">
        <v>278</v>
      </c>
      <c r="D156" s="129">
        <v>5023177</v>
      </c>
      <c r="E156" s="170" t="s">
        <v>419</v>
      </c>
      <c r="F156" s="129" t="s">
        <v>14</v>
      </c>
      <c r="G156" s="130">
        <v>43189</v>
      </c>
      <c r="H156" s="130">
        <v>43374</v>
      </c>
      <c r="I156" s="193" t="s">
        <v>284</v>
      </c>
      <c r="J156" s="132">
        <v>50000</v>
      </c>
      <c r="K156" s="132">
        <v>49848</v>
      </c>
      <c r="L156" s="132">
        <v>49848</v>
      </c>
      <c r="M156" s="132">
        <v>49848</v>
      </c>
      <c r="N156" s="171">
        <v>49848</v>
      </c>
      <c r="O156" s="133">
        <f t="shared" si="16"/>
        <v>0</v>
      </c>
      <c r="P156" s="171">
        <v>0</v>
      </c>
      <c r="Q156" s="115"/>
      <c r="R156" s="116" t="s">
        <v>935</v>
      </c>
    </row>
    <row r="157" spans="1:18" ht="67.5" customHeight="1" x14ac:dyDescent="0.25">
      <c r="A157" s="109">
        <f>1+A156</f>
        <v>141</v>
      </c>
      <c r="B157" s="192" t="s">
        <v>33</v>
      </c>
      <c r="C157" s="169" t="s">
        <v>278</v>
      </c>
      <c r="D157" s="129">
        <v>5022194</v>
      </c>
      <c r="E157" s="170" t="s">
        <v>224</v>
      </c>
      <c r="F157" s="129" t="s">
        <v>14</v>
      </c>
      <c r="G157" s="130">
        <v>43189</v>
      </c>
      <c r="H157" s="130">
        <v>43405</v>
      </c>
      <c r="I157" s="193" t="s">
        <v>344</v>
      </c>
      <c r="J157" s="132">
        <v>150000</v>
      </c>
      <c r="K157" s="132">
        <v>135160</v>
      </c>
      <c r="L157" s="132">
        <v>135160</v>
      </c>
      <c r="M157" s="132">
        <v>135160</v>
      </c>
      <c r="N157" s="171">
        <v>135160</v>
      </c>
      <c r="O157" s="133">
        <f t="shared" si="16"/>
        <v>0</v>
      </c>
      <c r="P157" s="171">
        <v>0</v>
      </c>
      <c r="Q157" s="115"/>
      <c r="R157" s="116" t="s">
        <v>935</v>
      </c>
    </row>
    <row r="158" spans="1:18" ht="84.75" customHeight="1" x14ac:dyDescent="0.25">
      <c r="A158" s="109">
        <f>1+A157</f>
        <v>142</v>
      </c>
      <c r="B158" s="192" t="s">
        <v>33</v>
      </c>
      <c r="C158" s="169" t="s">
        <v>278</v>
      </c>
      <c r="D158" s="129">
        <v>5023673</v>
      </c>
      <c r="E158" s="170" t="s">
        <v>237</v>
      </c>
      <c r="F158" s="129" t="s">
        <v>14</v>
      </c>
      <c r="G158" s="130">
        <v>43256</v>
      </c>
      <c r="H158" s="130">
        <v>43497</v>
      </c>
      <c r="I158" s="193" t="s">
        <v>203</v>
      </c>
      <c r="J158" s="134">
        <v>414966</v>
      </c>
      <c r="K158" s="134">
        <v>414966</v>
      </c>
      <c r="L158" s="132"/>
      <c r="M158" s="132"/>
      <c r="N158" s="171"/>
      <c r="O158" s="133"/>
      <c r="P158" s="115"/>
      <c r="Q158" s="115"/>
      <c r="R158" s="116" t="s">
        <v>935</v>
      </c>
    </row>
    <row r="159" spans="1:18" ht="108.75" customHeight="1" x14ac:dyDescent="0.25">
      <c r="A159" s="109">
        <f t="shared" ref="A159" si="18">1+A158</f>
        <v>143</v>
      </c>
      <c r="B159" s="192" t="s">
        <v>33</v>
      </c>
      <c r="C159" s="169" t="s">
        <v>278</v>
      </c>
      <c r="D159" s="129">
        <v>5033053</v>
      </c>
      <c r="E159" s="170" t="s">
        <v>416</v>
      </c>
      <c r="F159" s="129" t="s">
        <v>14</v>
      </c>
      <c r="G159" s="130">
        <v>43395</v>
      </c>
      <c r="H159" s="130">
        <v>43556</v>
      </c>
      <c r="I159" s="193" t="s">
        <v>344</v>
      </c>
      <c r="J159" s="134">
        <v>250000</v>
      </c>
      <c r="K159" s="132"/>
      <c r="L159" s="132"/>
      <c r="M159" s="132"/>
      <c r="N159" s="171"/>
      <c r="O159" s="133"/>
      <c r="P159" s="115"/>
      <c r="Q159" s="115"/>
      <c r="R159" s="116" t="s">
        <v>935</v>
      </c>
    </row>
    <row r="160" spans="1:18" ht="78" customHeight="1" x14ac:dyDescent="0.25">
      <c r="A160" s="109">
        <f>1+A159</f>
        <v>144</v>
      </c>
      <c r="B160" s="192" t="s">
        <v>33</v>
      </c>
      <c r="C160" s="169" t="s">
        <v>56</v>
      </c>
      <c r="D160" s="129">
        <v>5003838</v>
      </c>
      <c r="E160" s="170" t="s">
        <v>57</v>
      </c>
      <c r="F160" s="129" t="s">
        <v>14</v>
      </c>
      <c r="G160" s="130">
        <v>42727</v>
      </c>
      <c r="H160" s="130">
        <v>41963</v>
      </c>
      <c r="I160" s="193" t="s">
        <v>422</v>
      </c>
      <c r="J160" s="132">
        <v>1567297.6</v>
      </c>
      <c r="K160" s="132">
        <v>1567297.6</v>
      </c>
      <c r="L160" s="132">
        <v>1543401.2</v>
      </c>
      <c r="M160" s="132">
        <v>1543401.2</v>
      </c>
      <c r="N160" s="171">
        <v>1543401.2</v>
      </c>
      <c r="O160" s="133">
        <f t="shared" si="16"/>
        <v>0</v>
      </c>
      <c r="P160" s="171">
        <v>0</v>
      </c>
      <c r="Q160" s="115"/>
      <c r="R160" s="116" t="s">
        <v>935</v>
      </c>
    </row>
    <row r="161" spans="1:18" ht="86.25" customHeight="1" x14ac:dyDescent="0.25">
      <c r="A161" s="109">
        <f>1+A160</f>
        <v>145</v>
      </c>
      <c r="B161" s="192" t="s">
        <v>33</v>
      </c>
      <c r="C161" s="169" t="s">
        <v>34</v>
      </c>
      <c r="D161" s="129">
        <v>5004318</v>
      </c>
      <c r="E161" s="170" t="s">
        <v>411</v>
      </c>
      <c r="F161" s="129" t="s">
        <v>14</v>
      </c>
      <c r="G161" s="130">
        <v>42814</v>
      </c>
      <c r="H161" s="130">
        <v>42818</v>
      </c>
      <c r="I161" s="193" t="s">
        <v>331</v>
      </c>
      <c r="J161" s="132">
        <v>120156</v>
      </c>
      <c r="K161" s="132">
        <v>120156</v>
      </c>
      <c r="L161" s="132">
        <v>120156</v>
      </c>
      <c r="M161" s="132">
        <v>120156</v>
      </c>
      <c r="N161" s="171">
        <v>120156</v>
      </c>
      <c r="O161" s="133">
        <f t="shared" si="16"/>
        <v>0</v>
      </c>
      <c r="P161" s="171">
        <v>0</v>
      </c>
      <c r="Q161" s="115"/>
      <c r="R161" s="116" t="s">
        <v>935</v>
      </c>
    </row>
    <row r="162" spans="1:18" ht="81.75" customHeight="1" x14ac:dyDescent="0.25">
      <c r="A162" s="109">
        <f t="shared" ref="A162" si="19">1+A161</f>
        <v>146</v>
      </c>
      <c r="B162" s="192" t="s">
        <v>33</v>
      </c>
      <c r="C162" s="169" t="s">
        <v>12</v>
      </c>
      <c r="D162" s="129">
        <v>5008084</v>
      </c>
      <c r="E162" s="170" t="s">
        <v>418</v>
      </c>
      <c r="F162" s="129" t="s">
        <v>14</v>
      </c>
      <c r="G162" s="130">
        <v>42916</v>
      </c>
      <c r="H162" s="130">
        <v>43275</v>
      </c>
      <c r="I162" s="193" t="s">
        <v>344</v>
      </c>
      <c r="J162" s="134">
        <v>961000</v>
      </c>
      <c r="K162" s="132">
        <v>669352</v>
      </c>
      <c r="L162" s="132"/>
      <c r="M162" s="132"/>
      <c r="N162" s="171"/>
      <c r="O162" s="133"/>
      <c r="P162" s="115"/>
      <c r="Q162" s="115"/>
      <c r="R162" s="116" t="s">
        <v>935</v>
      </c>
    </row>
    <row r="163" spans="1:18" ht="86.25" customHeight="1" x14ac:dyDescent="0.25">
      <c r="A163" s="109">
        <f>1+A162</f>
        <v>147</v>
      </c>
      <c r="B163" s="192" t="s">
        <v>33</v>
      </c>
      <c r="C163" s="169" t="s">
        <v>50</v>
      </c>
      <c r="D163" s="129">
        <v>5000903</v>
      </c>
      <c r="E163" s="170" t="s">
        <v>51</v>
      </c>
      <c r="F163" s="129" t="s">
        <v>14</v>
      </c>
      <c r="G163" s="130">
        <v>42622</v>
      </c>
      <c r="H163" s="130">
        <v>42628</v>
      </c>
      <c r="I163" s="193" t="s">
        <v>284</v>
      </c>
      <c r="J163" s="132">
        <v>446400</v>
      </c>
      <c r="K163" s="132">
        <v>446400</v>
      </c>
      <c r="L163" s="132">
        <v>446400</v>
      </c>
      <c r="M163" s="132">
        <v>446400</v>
      </c>
      <c r="N163" s="171">
        <v>446400</v>
      </c>
      <c r="O163" s="133">
        <f t="shared" si="16"/>
        <v>0</v>
      </c>
      <c r="P163" s="171">
        <v>0</v>
      </c>
      <c r="Q163" s="115"/>
      <c r="R163" s="116" t="s">
        <v>935</v>
      </c>
    </row>
    <row r="164" spans="1:18" ht="90" customHeight="1" x14ac:dyDescent="0.25">
      <c r="A164" s="109">
        <f>1+A163</f>
        <v>148</v>
      </c>
      <c r="B164" s="192" t="s">
        <v>33</v>
      </c>
      <c r="C164" s="169" t="s">
        <v>35</v>
      </c>
      <c r="D164" s="129">
        <v>5021962</v>
      </c>
      <c r="E164" s="170" t="s">
        <v>420</v>
      </c>
      <c r="F164" s="129" t="s">
        <v>14</v>
      </c>
      <c r="G164" s="130">
        <v>43350</v>
      </c>
      <c r="H164" s="130">
        <v>43525</v>
      </c>
      <c r="I164" s="193" t="s">
        <v>331</v>
      </c>
      <c r="J164" s="132">
        <v>225000</v>
      </c>
      <c r="K164" s="132">
        <v>222580</v>
      </c>
      <c r="L164" s="132">
        <v>222580</v>
      </c>
      <c r="M164" s="132">
        <v>222580</v>
      </c>
      <c r="N164" s="171">
        <v>215185.77</v>
      </c>
      <c r="O164" s="133">
        <f t="shared" si="16"/>
        <v>3.4362077009088526E-2</v>
      </c>
      <c r="P164" s="171">
        <v>0</v>
      </c>
      <c r="Q164" s="115"/>
      <c r="R164" s="116" t="s">
        <v>935</v>
      </c>
    </row>
    <row r="165" spans="1:18" ht="61.5" customHeight="1" x14ac:dyDescent="0.25">
      <c r="A165" s="109">
        <f t="shared" ref="A165:A182" si="20">1+A164</f>
        <v>149</v>
      </c>
      <c r="B165" s="192" t="s">
        <v>33</v>
      </c>
      <c r="C165" s="169" t="s">
        <v>56</v>
      </c>
      <c r="D165" s="129">
        <v>5023627</v>
      </c>
      <c r="E165" s="170" t="s">
        <v>243</v>
      </c>
      <c r="F165" s="129" t="s">
        <v>14</v>
      </c>
      <c r="G165" s="130">
        <v>43349</v>
      </c>
      <c r="H165" s="130">
        <v>43525</v>
      </c>
      <c r="I165" s="193" t="s">
        <v>323</v>
      </c>
      <c r="J165" s="132">
        <v>475000</v>
      </c>
      <c r="K165" s="132">
        <v>216428.51</v>
      </c>
      <c r="L165" s="132">
        <v>42580.47</v>
      </c>
      <c r="M165" s="132">
        <v>42580.47</v>
      </c>
      <c r="N165" s="171"/>
      <c r="O165" s="133"/>
      <c r="P165" s="132">
        <v>40000</v>
      </c>
      <c r="Q165" s="132">
        <f>P165*0.8</f>
        <v>32000</v>
      </c>
      <c r="R165" s="116" t="s">
        <v>935</v>
      </c>
    </row>
    <row r="166" spans="1:18" s="62" customFormat="1" ht="61.5" customHeight="1" x14ac:dyDescent="0.25">
      <c r="A166" s="109">
        <f t="shared" si="20"/>
        <v>150</v>
      </c>
      <c r="B166" s="192" t="s">
        <v>33</v>
      </c>
      <c r="C166" s="169" t="s">
        <v>35</v>
      </c>
      <c r="D166" s="129">
        <v>5007936</v>
      </c>
      <c r="E166" s="170" t="s">
        <v>410</v>
      </c>
      <c r="F166" s="129" t="s">
        <v>14</v>
      </c>
      <c r="G166" s="130">
        <v>42921</v>
      </c>
      <c r="H166" s="130">
        <v>43147</v>
      </c>
      <c r="I166" s="193" t="s">
        <v>209</v>
      </c>
      <c r="J166" s="132">
        <v>467480</v>
      </c>
      <c r="K166" s="132">
        <v>467480</v>
      </c>
      <c r="L166" s="132">
        <v>467479.99</v>
      </c>
      <c r="M166" s="132">
        <v>467479.99</v>
      </c>
      <c r="N166" s="171">
        <v>444720.65</v>
      </c>
      <c r="O166" s="133">
        <f t="shared" ref="O166" si="21">(M166-N166)/N166</f>
        <v>5.1176710593492714E-2</v>
      </c>
      <c r="P166" s="115"/>
      <c r="Q166" s="115"/>
      <c r="R166" s="116" t="s">
        <v>935</v>
      </c>
    </row>
    <row r="167" spans="1:18" s="62" customFormat="1" ht="61.5" customHeight="1" x14ac:dyDescent="0.25">
      <c r="A167" s="109">
        <f t="shared" si="20"/>
        <v>151</v>
      </c>
      <c r="B167" s="192" t="s">
        <v>33</v>
      </c>
      <c r="C167" s="194" t="s">
        <v>277</v>
      </c>
      <c r="D167" s="144">
        <v>5070594</v>
      </c>
      <c r="E167" s="195" t="s">
        <v>919</v>
      </c>
      <c r="F167" s="129" t="s">
        <v>14</v>
      </c>
      <c r="G167" s="142">
        <v>44092</v>
      </c>
      <c r="H167" s="142">
        <v>44214</v>
      </c>
      <c r="I167" s="196">
        <v>22</v>
      </c>
      <c r="J167" s="139">
        <v>119400</v>
      </c>
      <c r="K167" s="139"/>
      <c r="L167" s="139"/>
      <c r="M167" s="139"/>
      <c r="N167" s="171"/>
      <c r="O167" s="140"/>
      <c r="P167" s="139"/>
      <c r="Q167" s="139"/>
      <c r="R167" s="118" t="s">
        <v>991</v>
      </c>
    </row>
    <row r="168" spans="1:18" s="62" customFormat="1" ht="61.5" customHeight="1" x14ac:dyDescent="0.25">
      <c r="A168" s="109">
        <f t="shared" si="20"/>
        <v>152</v>
      </c>
      <c r="B168" s="192" t="s">
        <v>33</v>
      </c>
      <c r="C168" s="194" t="s">
        <v>277</v>
      </c>
      <c r="D168" s="144">
        <v>5070635</v>
      </c>
      <c r="E168" s="195" t="s">
        <v>920</v>
      </c>
      <c r="F168" s="129" t="s">
        <v>14</v>
      </c>
      <c r="G168" s="142">
        <v>44092</v>
      </c>
      <c r="H168" s="142">
        <v>44211</v>
      </c>
      <c r="I168" s="196">
        <v>22</v>
      </c>
      <c r="J168" s="139">
        <v>107880</v>
      </c>
      <c r="K168" s="139"/>
      <c r="L168" s="139"/>
      <c r="M168" s="139"/>
      <c r="N168" s="171"/>
      <c r="O168" s="140"/>
      <c r="P168" s="139"/>
      <c r="Q168" s="139"/>
      <c r="R168" s="118" t="s">
        <v>991</v>
      </c>
    </row>
    <row r="169" spans="1:18" s="62" customFormat="1" ht="61.5" customHeight="1" x14ac:dyDescent="0.25">
      <c r="A169" s="109">
        <f t="shared" si="20"/>
        <v>153</v>
      </c>
      <c r="B169" s="192" t="s">
        <v>33</v>
      </c>
      <c r="C169" s="169" t="s">
        <v>34</v>
      </c>
      <c r="D169" s="129">
        <v>5070651</v>
      </c>
      <c r="E169" s="170" t="s">
        <v>921</v>
      </c>
      <c r="F169" s="129" t="s">
        <v>14</v>
      </c>
      <c r="G169" s="130">
        <v>44098</v>
      </c>
      <c r="H169" s="130">
        <v>44228</v>
      </c>
      <c r="I169" s="193">
        <v>22</v>
      </c>
      <c r="J169" s="132">
        <v>906100</v>
      </c>
      <c r="K169" s="132"/>
      <c r="L169" s="132"/>
      <c r="M169" s="132"/>
      <c r="N169" s="171"/>
      <c r="O169" s="133"/>
      <c r="P169" s="115"/>
      <c r="Q169" s="115"/>
      <c r="R169" s="116" t="s">
        <v>991</v>
      </c>
    </row>
    <row r="170" spans="1:18" s="62" customFormat="1" ht="61.5" customHeight="1" x14ac:dyDescent="0.25">
      <c r="A170" s="109">
        <f t="shared" si="20"/>
        <v>154</v>
      </c>
      <c r="B170" s="192" t="s">
        <v>33</v>
      </c>
      <c r="C170" s="169" t="s">
        <v>277</v>
      </c>
      <c r="D170" s="129">
        <v>5070633</v>
      </c>
      <c r="E170" s="170" t="s">
        <v>922</v>
      </c>
      <c r="F170" s="129" t="s">
        <v>14</v>
      </c>
      <c r="G170" s="130">
        <v>44098</v>
      </c>
      <c r="H170" s="130">
        <v>44228</v>
      </c>
      <c r="I170" s="193">
        <v>22</v>
      </c>
      <c r="J170" s="132">
        <v>315592</v>
      </c>
      <c r="K170" s="132"/>
      <c r="L170" s="132"/>
      <c r="M170" s="132"/>
      <c r="N170" s="171"/>
      <c r="O170" s="133"/>
      <c r="P170" s="115"/>
      <c r="Q170" s="115"/>
      <c r="R170" s="116" t="s">
        <v>991</v>
      </c>
    </row>
    <row r="171" spans="1:18" s="62" customFormat="1" ht="75" customHeight="1" x14ac:dyDescent="0.25">
      <c r="A171" s="109">
        <f t="shared" si="20"/>
        <v>155</v>
      </c>
      <c r="B171" s="192" t="s">
        <v>33</v>
      </c>
      <c r="C171" s="194" t="s">
        <v>35</v>
      </c>
      <c r="D171" s="144">
        <v>5070599</v>
      </c>
      <c r="E171" s="195" t="s">
        <v>923</v>
      </c>
      <c r="F171" s="129" t="s">
        <v>14</v>
      </c>
      <c r="G171" s="142">
        <v>44098</v>
      </c>
      <c r="H171" s="142">
        <v>44228</v>
      </c>
      <c r="I171" s="196">
        <v>22</v>
      </c>
      <c r="J171" s="139">
        <v>999500</v>
      </c>
      <c r="K171" s="139"/>
      <c r="L171" s="139"/>
      <c r="M171" s="139"/>
      <c r="N171" s="171"/>
      <c r="O171" s="140"/>
      <c r="P171" s="155"/>
      <c r="Q171" s="155"/>
      <c r="R171" s="118" t="s">
        <v>991</v>
      </c>
    </row>
    <row r="172" spans="1:18" s="62" customFormat="1" ht="110.1" customHeight="1" x14ac:dyDescent="0.25">
      <c r="A172" s="109">
        <f t="shared" si="20"/>
        <v>156</v>
      </c>
      <c r="B172" s="192" t="s">
        <v>33</v>
      </c>
      <c r="C172" s="194" t="s">
        <v>277</v>
      </c>
      <c r="D172" s="144">
        <v>5070587</v>
      </c>
      <c r="E172" s="195" t="s">
        <v>924</v>
      </c>
      <c r="F172" s="129" t="s">
        <v>14</v>
      </c>
      <c r="G172" s="142">
        <v>44068</v>
      </c>
      <c r="H172" s="142">
        <v>44180</v>
      </c>
      <c r="I172" s="196">
        <v>23</v>
      </c>
      <c r="J172" s="139">
        <v>271300</v>
      </c>
      <c r="K172" s="139"/>
      <c r="L172" s="139"/>
      <c r="M172" s="139"/>
      <c r="N172" s="171"/>
      <c r="O172" s="140"/>
      <c r="P172" s="155"/>
      <c r="Q172" s="155"/>
      <c r="R172" s="118" t="s">
        <v>991</v>
      </c>
    </row>
    <row r="173" spans="1:18" s="62" customFormat="1" ht="61.5" customHeight="1" x14ac:dyDescent="0.25">
      <c r="A173" s="109">
        <f t="shared" si="20"/>
        <v>157</v>
      </c>
      <c r="B173" s="192" t="s">
        <v>33</v>
      </c>
      <c r="C173" s="194" t="s">
        <v>277</v>
      </c>
      <c r="D173" s="144">
        <v>5070632</v>
      </c>
      <c r="E173" s="195" t="s">
        <v>925</v>
      </c>
      <c r="F173" s="129" t="s">
        <v>14</v>
      </c>
      <c r="G173" s="142">
        <v>44098</v>
      </c>
      <c r="H173" s="142">
        <v>44228</v>
      </c>
      <c r="I173" s="196">
        <v>22</v>
      </c>
      <c r="J173" s="139">
        <v>261000</v>
      </c>
      <c r="K173" s="139"/>
      <c r="L173" s="139"/>
      <c r="M173" s="139"/>
      <c r="N173" s="171"/>
      <c r="O173" s="140"/>
      <c r="P173" s="155"/>
      <c r="Q173" s="155"/>
      <c r="R173" s="118" t="s">
        <v>991</v>
      </c>
    </row>
    <row r="174" spans="1:18" s="62" customFormat="1" ht="61.5" customHeight="1" x14ac:dyDescent="0.25">
      <c r="A174" s="109">
        <f t="shared" si="20"/>
        <v>158</v>
      </c>
      <c r="B174" s="192" t="s">
        <v>33</v>
      </c>
      <c r="C174" s="169" t="s">
        <v>50</v>
      </c>
      <c r="D174" s="129">
        <v>5065760</v>
      </c>
      <c r="E174" s="170" t="s">
        <v>926</v>
      </c>
      <c r="F174" s="129" t="s">
        <v>14</v>
      </c>
      <c r="G174" s="130">
        <v>44084</v>
      </c>
      <c r="H174" s="130">
        <v>44166</v>
      </c>
      <c r="I174" s="193">
        <v>24</v>
      </c>
      <c r="J174" s="132">
        <v>962000</v>
      </c>
      <c r="K174" s="139"/>
      <c r="L174" s="139"/>
      <c r="M174" s="139"/>
      <c r="N174" s="171"/>
      <c r="O174" s="140"/>
      <c r="P174" s="155"/>
      <c r="Q174" s="155"/>
      <c r="R174" s="118" t="s">
        <v>991</v>
      </c>
    </row>
    <row r="175" spans="1:18" s="62" customFormat="1" ht="61.5" customHeight="1" x14ac:dyDescent="0.25">
      <c r="A175" s="109">
        <f t="shared" si="20"/>
        <v>159</v>
      </c>
      <c r="B175" s="192" t="s">
        <v>33</v>
      </c>
      <c r="C175" s="194" t="s">
        <v>277</v>
      </c>
      <c r="D175" s="144">
        <v>5070672</v>
      </c>
      <c r="E175" s="836" t="s">
        <v>1031</v>
      </c>
      <c r="F175" s="144" t="s">
        <v>14</v>
      </c>
      <c r="G175" s="142">
        <v>44134</v>
      </c>
      <c r="H175" s="142">
        <v>44256</v>
      </c>
      <c r="I175" s="196" t="s">
        <v>349</v>
      </c>
      <c r="J175" s="139">
        <v>2390000</v>
      </c>
      <c r="K175" s="139"/>
      <c r="L175" s="139"/>
      <c r="M175" s="139"/>
      <c r="N175" s="171"/>
      <c r="O175" s="140"/>
      <c r="P175" s="155"/>
      <c r="Q175" s="155"/>
      <c r="R175" s="118" t="s">
        <v>991</v>
      </c>
    </row>
    <row r="176" spans="1:18" s="62" customFormat="1" ht="61.5" customHeight="1" x14ac:dyDescent="0.25">
      <c r="A176" s="109">
        <f t="shared" si="20"/>
        <v>160</v>
      </c>
      <c r="B176" s="192" t="s">
        <v>33</v>
      </c>
      <c r="C176" s="194" t="s">
        <v>278</v>
      </c>
      <c r="D176" s="144">
        <v>5070646</v>
      </c>
      <c r="E176" s="836" t="s">
        <v>1032</v>
      </c>
      <c r="F176" s="144" t="s">
        <v>14</v>
      </c>
      <c r="G176" s="142">
        <v>44111</v>
      </c>
      <c r="H176" s="142">
        <v>44253</v>
      </c>
      <c r="I176" s="196" t="s">
        <v>349</v>
      </c>
      <c r="J176" s="139">
        <v>140000</v>
      </c>
      <c r="K176" s="139"/>
      <c r="L176" s="139"/>
      <c r="M176" s="139"/>
      <c r="N176" s="171"/>
      <c r="O176" s="140"/>
      <c r="P176" s="155"/>
      <c r="Q176" s="155"/>
      <c r="R176" s="118" t="s">
        <v>991</v>
      </c>
    </row>
    <row r="177" spans="1:24" s="62" customFormat="1" ht="61.5" customHeight="1" x14ac:dyDescent="0.25">
      <c r="A177" s="109">
        <f t="shared" si="20"/>
        <v>161</v>
      </c>
      <c r="B177" s="192" t="s">
        <v>33</v>
      </c>
      <c r="C177" s="194" t="s">
        <v>1033</v>
      </c>
      <c r="D177" s="144">
        <v>5070135</v>
      </c>
      <c r="E177" s="836" t="s">
        <v>1034</v>
      </c>
      <c r="F177" s="144" t="s">
        <v>14</v>
      </c>
      <c r="G177" s="142">
        <v>44162</v>
      </c>
      <c r="H177" s="142">
        <v>44287</v>
      </c>
      <c r="I177" s="196" t="s">
        <v>374</v>
      </c>
      <c r="J177" s="139">
        <v>380298.03</v>
      </c>
      <c r="K177" s="139"/>
      <c r="L177" s="139"/>
      <c r="M177" s="139"/>
      <c r="N177" s="171"/>
      <c r="O177" s="140"/>
      <c r="P177" s="155"/>
      <c r="Q177" s="155"/>
      <c r="R177" s="118" t="s">
        <v>991</v>
      </c>
    </row>
    <row r="178" spans="1:24" s="62" customFormat="1" ht="61.5" customHeight="1" x14ac:dyDescent="0.25">
      <c r="A178" s="109">
        <f t="shared" si="20"/>
        <v>162</v>
      </c>
      <c r="B178" s="192" t="s">
        <v>33</v>
      </c>
      <c r="C178" s="194" t="s">
        <v>278</v>
      </c>
      <c r="D178" s="144">
        <v>5070642</v>
      </c>
      <c r="E178" s="836" t="s">
        <v>1035</v>
      </c>
      <c r="F178" s="144" t="s">
        <v>14</v>
      </c>
      <c r="G178" s="142">
        <v>44111</v>
      </c>
      <c r="H178" s="142">
        <v>44253</v>
      </c>
      <c r="I178" s="196" t="s">
        <v>378</v>
      </c>
      <c r="J178" s="139">
        <v>236728</v>
      </c>
      <c r="K178" s="139"/>
      <c r="L178" s="139"/>
      <c r="M178" s="139"/>
      <c r="N178" s="171"/>
      <c r="O178" s="140"/>
      <c r="P178" s="155"/>
      <c r="Q178" s="155"/>
      <c r="R178" s="118" t="s">
        <v>991</v>
      </c>
    </row>
    <row r="179" spans="1:24" s="62" customFormat="1" ht="61.5" customHeight="1" x14ac:dyDescent="0.25">
      <c r="A179" s="109">
        <f t="shared" si="20"/>
        <v>163</v>
      </c>
      <c r="B179" s="192" t="s">
        <v>33</v>
      </c>
      <c r="C179" s="194" t="s">
        <v>278</v>
      </c>
      <c r="D179" s="144">
        <v>5070607</v>
      </c>
      <c r="E179" s="836" t="s">
        <v>1036</v>
      </c>
      <c r="F179" s="144" t="s">
        <v>14</v>
      </c>
      <c r="G179" s="142">
        <v>44111</v>
      </c>
      <c r="H179" s="142">
        <v>44253</v>
      </c>
      <c r="I179" s="196" t="s">
        <v>349</v>
      </c>
      <c r="J179" s="139">
        <v>980548</v>
      </c>
      <c r="K179" s="139"/>
      <c r="L179" s="139"/>
      <c r="M179" s="139"/>
      <c r="N179" s="171"/>
      <c r="O179" s="140"/>
      <c r="P179" s="155"/>
      <c r="Q179" s="155"/>
      <c r="R179" s="118" t="s">
        <v>991</v>
      </c>
    </row>
    <row r="180" spans="1:24" s="62" customFormat="1" ht="61.5" customHeight="1" x14ac:dyDescent="0.25">
      <c r="A180" s="109">
        <f t="shared" si="20"/>
        <v>164</v>
      </c>
      <c r="B180" s="920" t="s">
        <v>33</v>
      </c>
      <c r="C180" s="927" t="s">
        <v>277</v>
      </c>
      <c r="D180" s="922">
        <v>5070634</v>
      </c>
      <c r="E180" s="928" t="s">
        <v>1037</v>
      </c>
      <c r="F180" s="922" t="s">
        <v>14</v>
      </c>
      <c r="G180" s="923">
        <v>44133</v>
      </c>
      <c r="H180" s="923">
        <v>44256</v>
      </c>
      <c r="I180" s="929" t="s">
        <v>349</v>
      </c>
      <c r="J180" s="924">
        <v>167400</v>
      </c>
      <c r="K180" s="924"/>
      <c r="L180" s="924"/>
      <c r="M180" s="924"/>
      <c r="N180" s="930"/>
      <c r="O180" s="925"/>
      <c r="P180" s="931"/>
      <c r="Q180" s="931"/>
      <c r="R180" s="919" t="s">
        <v>991</v>
      </c>
    </row>
    <row r="181" spans="1:24" s="62" customFormat="1" ht="61.5" customHeight="1" x14ac:dyDescent="0.25">
      <c r="A181" s="109">
        <f t="shared" si="20"/>
        <v>165</v>
      </c>
      <c r="B181" s="920" t="s">
        <v>33</v>
      </c>
      <c r="C181" s="927" t="s">
        <v>12</v>
      </c>
      <c r="D181" s="922">
        <v>5070658</v>
      </c>
      <c r="E181" s="928" t="s">
        <v>1060</v>
      </c>
      <c r="F181" s="922" t="s">
        <v>14</v>
      </c>
      <c r="G181" s="923">
        <v>44195</v>
      </c>
      <c r="H181" s="923">
        <v>44348</v>
      </c>
      <c r="I181" s="929">
        <v>31</v>
      </c>
      <c r="J181" s="924">
        <v>1459808.6</v>
      </c>
      <c r="K181" s="924"/>
      <c r="L181" s="924"/>
      <c r="M181" s="924"/>
      <c r="N181" s="930"/>
      <c r="O181" s="925"/>
      <c r="P181" s="931"/>
      <c r="Q181" s="931"/>
      <c r="R181" s="919" t="s">
        <v>991</v>
      </c>
    </row>
    <row r="182" spans="1:24" ht="95.1" customHeight="1" x14ac:dyDescent="0.25">
      <c r="A182" s="109">
        <f t="shared" si="20"/>
        <v>166</v>
      </c>
      <c r="B182" s="192" t="s">
        <v>33</v>
      </c>
      <c r="C182" s="169" t="s">
        <v>278</v>
      </c>
      <c r="D182" s="129">
        <v>5070676</v>
      </c>
      <c r="E182" s="170" t="s">
        <v>1061</v>
      </c>
      <c r="F182" s="922" t="s">
        <v>14</v>
      </c>
      <c r="G182" s="130">
        <v>44195</v>
      </c>
      <c r="H182" s="130">
        <v>44348</v>
      </c>
      <c r="I182" s="193">
        <v>31</v>
      </c>
      <c r="J182" s="132">
        <v>695740</v>
      </c>
      <c r="K182" s="132"/>
      <c r="L182" s="132"/>
      <c r="M182" s="132"/>
      <c r="N182" s="171"/>
      <c r="O182" s="133"/>
      <c r="P182" s="115"/>
      <c r="Q182" s="115"/>
      <c r="R182" s="116" t="s">
        <v>991</v>
      </c>
    </row>
    <row r="183" spans="1:24" ht="30" customHeight="1" x14ac:dyDescent="0.25">
      <c r="A183" s="763"/>
      <c r="B183" s="146" t="s">
        <v>1062</v>
      </c>
      <c r="C183" s="146" t="s">
        <v>462</v>
      </c>
      <c r="D183" s="148"/>
      <c r="E183" s="148"/>
      <c r="F183" s="148"/>
      <c r="G183" s="148"/>
      <c r="H183" s="148"/>
      <c r="I183" s="148">
        <f>COUNTA(I140:I182)</f>
        <v>43</v>
      </c>
      <c r="J183" s="197">
        <f>SUM(J140:J182)</f>
        <v>22305604.590000004</v>
      </c>
      <c r="K183" s="197">
        <f>SUM(K140:K182)</f>
        <v>9132342.8800000008</v>
      </c>
      <c r="L183" s="197">
        <f>SUM(L140:L182)</f>
        <v>7455315.0200000005</v>
      </c>
      <c r="M183" s="197">
        <f>SUM(M140:M182)</f>
        <v>7453705.0200000005</v>
      </c>
      <c r="N183" s="198">
        <f>SUM(N140:N182)</f>
        <v>5952006.6099999994</v>
      </c>
      <c r="O183" s="199">
        <f t="shared" si="16"/>
        <v>0.25230119998136247</v>
      </c>
      <c r="P183" s="171">
        <f>SUM(P140:P182)</f>
        <v>360000</v>
      </c>
      <c r="Q183" s="171">
        <f>SUM(Q140:Q182)</f>
        <v>288000</v>
      </c>
      <c r="R183" s="116"/>
    </row>
    <row r="184" spans="1:24" ht="30" customHeight="1" x14ac:dyDescent="0.25">
      <c r="A184" s="763"/>
      <c r="B184" s="200"/>
      <c r="C184" s="201"/>
      <c r="D184" s="148"/>
      <c r="E184" s="202"/>
      <c r="F184" s="148"/>
      <c r="G184" s="148"/>
      <c r="H184" s="148"/>
      <c r="I184" s="148"/>
      <c r="J184" s="197"/>
      <c r="K184" s="197">
        <f>K183/J183</f>
        <v>0.40941920418037858</v>
      </c>
      <c r="L184" s="197">
        <f>L183/J183</f>
        <v>0.33423505693014705</v>
      </c>
      <c r="M184" s="197">
        <f>M183/J183</f>
        <v>0.33416287776129716</v>
      </c>
      <c r="N184" s="197">
        <f>(M183-N183)/N183</f>
        <v>0.25230119998136247</v>
      </c>
      <c r="O184" s="197"/>
      <c r="P184" s="115"/>
      <c r="Q184" s="115"/>
      <c r="R184" s="116"/>
      <c r="T184" s="62"/>
      <c r="U184" s="62"/>
      <c r="V184" s="62"/>
      <c r="W184" s="62"/>
      <c r="X184" s="62"/>
    </row>
    <row r="185" spans="1:24" ht="103.5" customHeight="1" x14ac:dyDescent="0.25">
      <c r="A185" s="109">
        <f>A182+1</f>
        <v>167</v>
      </c>
      <c r="B185" s="203" t="s">
        <v>198</v>
      </c>
      <c r="C185" s="204" t="s">
        <v>726</v>
      </c>
      <c r="D185" s="129">
        <v>5039869</v>
      </c>
      <c r="E185" s="205" t="s">
        <v>725</v>
      </c>
      <c r="F185" s="206" t="s">
        <v>14</v>
      </c>
      <c r="G185" s="130">
        <v>43775</v>
      </c>
      <c r="H185" s="130">
        <v>43983</v>
      </c>
      <c r="I185" s="131" t="s">
        <v>536</v>
      </c>
      <c r="J185" s="132">
        <v>1128447.75</v>
      </c>
      <c r="K185" s="132"/>
      <c r="L185" s="132"/>
      <c r="M185" s="132"/>
      <c r="N185" s="171"/>
      <c r="O185" s="115"/>
      <c r="P185" s="115"/>
      <c r="Q185" s="115"/>
      <c r="R185" s="116" t="s">
        <v>935</v>
      </c>
      <c r="T185" s="62"/>
      <c r="U185" s="62"/>
      <c r="V185" s="62"/>
      <c r="W185" s="62"/>
      <c r="X185" s="62"/>
    </row>
    <row r="186" spans="1:24" ht="79.5" customHeight="1" x14ac:dyDescent="0.25">
      <c r="A186" s="109">
        <f>1+A185</f>
        <v>168</v>
      </c>
      <c r="B186" s="203" t="s">
        <v>198</v>
      </c>
      <c r="C186" s="204" t="s">
        <v>32</v>
      </c>
      <c r="D186" s="129">
        <v>5007596</v>
      </c>
      <c r="E186" s="170" t="s">
        <v>450</v>
      </c>
      <c r="F186" s="129" t="s">
        <v>17</v>
      </c>
      <c r="G186" s="130">
        <v>43054</v>
      </c>
      <c r="H186" s="130">
        <v>41640</v>
      </c>
      <c r="I186" s="131" t="s">
        <v>325</v>
      </c>
      <c r="J186" s="132">
        <v>27400000</v>
      </c>
      <c r="K186" s="132">
        <v>27337493.600000001</v>
      </c>
      <c r="L186" s="132">
        <v>27023580.850000001</v>
      </c>
      <c r="M186" s="132">
        <v>24324348.02</v>
      </c>
      <c r="N186" s="171">
        <v>24324348.02</v>
      </c>
      <c r="O186" s="133">
        <f>(M186-N186)/N186</f>
        <v>0</v>
      </c>
      <c r="P186" s="132">
        <v>0</v>
      </c>
      <c r="Q186" s="115"/>
      <c r="R186" s="116" t="s">
        <v>935</v>
      </c>
      <c r="T186" s="62"/>
      <c r="U186" s="62"/>
      <c r="V186" s="62"/>
      <c r="W186" s="62"/>
      <c r="X186" s="62"/>
    </row>
    <row r="187" spans="1:24" ht="60.75" customHeight="1" x14ac:dyDescent="0.25">
      <c r="A187" s="109">
        <f t="shared" ref="A187:A199" si="22">1+A186</f>
        <v>169</v>
      </c>
      <c r="B187" s="203" t="s">
        <v>198</v>
      </c>
      <c r="C187" s="204" t="s">
        <v>250</v>
      </c>
      <c r="D187" s="129">
        <v>5031665</v>
      </c>
      <c r="E187" s="170" t="s">
        <v>251</v>
      </c>
      <c r="F187" s="129" t="s">
        <v>14</v>
      </c>
      <c r="G187" s="207">
        <v>43404</v>
      </c>
      <c r="H187" s="130">
        <v>43839</v>
      </c>
      <c r="I187" s="131" t="s">
        <v>378</v>
      </c>
      <c r="J187" s="132">
        <v>230063.4</v>
      </c>
      <c r="K187" s="132">
        <v>230063.4</v>
      </c>
      <c r="L187" s="132">
        <v>230063.4</v>
      </c>
      <c r="M187" s="132">
        <v>230063.4</v>
      </c>
      <c r="N187" s="171"/>
      <c r="O187" s="133"/>
      <c r="P187" s="132">
        <v>50000</v>
      </c>
      <c r="Q187" s="132">
        <f>P187*0.5</f>
        <v>25000</v>
      </c>
      <c r="R187" s="116" t="s">
        <v>935</v>
      </c>
      <c r="T187" s="62"/>
      <c r="U187" s="62"/>
      <c r="V187" s="62"/>
      <c r="W187" s="62"/>
      <c r="X187" s="62"/>
    </row>
    <row r="188" spans="1:24" ht="65.25" customHeight="1" x14ac:dyDescent="0.25">
      <c r="A188" s="109">
        <f t="shared" si="22"/>
        <v>170</v>
      </c>
      <c r="B188" s="203" t="s">
        <v>198</v>
      </c>
      <c r="C188" s="204" t="s">
        <v>255</v>
      </c>
      <c r="D188" s="129">
        <v>5031888</v>
      </c>
      <c r="E188" s="170" t="s">
        <v>447</v>
      </c>
      <c r="F188" s="129" t="s">
        <v>14</v>
      </c>
      <c r="G188" s="207">
        <v>43453</v>
      </c>
      <c r="H188" s="130">
        <v>44012</v>
      </c>
      <c r="I188" s="131" t="s">
        <v>773</v>
      </c>
      <c r="J188" s="132">
        <v>250000</v>
      </c>
      <c r="K188" s="132"/>
      <c r="L188" s="132"/>
      <c r="M188" s="132"/>
      <c r="N188" s="171"/>
      <c r="O188" s="133"/>
      <c r="P188" s="132">
        <v>0</v>
      </c>
      <c r="Q188" s="132">
        <f t="shared" ref="Q188:Q193" si="23">P188*0.5</f>
        <v>0</v>
      </c>
      <c r="R188" s="116" t="s">
        <v>935</v>
      </c>
      <c r="T188" s="62"/>
      <c r="U188" s="62"/>
      <c r="V188" s="62"/>
      <c r="W188" s="62"/>
      <c r="X188" s="62"/>
    </row>
    <row r="189" spans="1:24" ht="49.5" customHeight="1" x14ac:dyDescent="0.25">
      <c r="A189" s="109">
        <f t="shared" si="22"/>
        <v>171</v>
      </c>
      <c r="B189" s="203" t="s">
        <v>198</v>
      </c>
      <c r="C189" s="204" t="s">
        <v>256</v>
      </c>
      <c r="D189" s="129">
        <v>5031207</v>
      </c>
      <c r="E189" s="170" t="s">
        <v>257</v>
      </c>
      <c r="F189" s="129" t="s">
        <v>14</v>
      </c>
      <c r="G189" s="207">
        <v>43453</v>
      </c>
      <c r="H189" s="130">
        <v>43920</v>
      </c>
      <c r="I189" s="131" t="s">
        <v>347</v>
      </c>
      <c r="J189" s="132">
        <v>1235000</v>
      </c>
      <c r="K189" s="132">
        <v>229214</v>
      </c>
      <c r="L189" s="132">
        <v>229214</v>
      </c>
      <c r="M189" s="132">
        <v>229214</v>
      </c>
      <c r="N189" s="171"/>
      <c r="O189" s="133"/>
      <c r="P189" s="132">
        <v>0</v>
      </c>
      <c r="Q189" s="132">
        <f t="shared" si="23"/>
        <v>0</v>
      </c>
      <c r="R189" s="116" t="s">
        <v>935</v>
      </c>
      <c r="T189" s="62"/>
      <c r="U189" s="62"/>
      <c r="V189" s="62"/>
      <c r="W189" s="62"/>
      <c r="X189" s="62"/>
    </row>
    <row r="190" spans="1:24" ht="111.75" customHeight="1" x14ac:dyDescent="0.25">
      <c r="A190" s="109">
        <f>1+A189</f>
        <v>172</v>
      </c>
      <c r="B190" s="203" t="s">
        <v>198</v>
      </c>
      <c r="C190" s="204" t="s">
        <v>12</v>
      </c>
      <c r="D190" s="129">
        <v>5030399</v>
      </c>
      <c r="E190" s="170" t="s">
        <v>451</v>
      </c>
      <c r="F190" s="129" t="s">
        <v>14</v>
      </c>
      <c r="G190" s="207">
        <v>43305</v>
      </c>
      <c r="H190" s="130">
        <v>43787</v>
      </c>
      <c r="I190" s="131" t="s">
        <v>331</v>
      </c>
      <c r="J190" s="132">
        <v>1339200</v>
      </c>
      <c r="K190" s="132"/>
      <c r="L190" s="132"/>
      <c r="M190" s="132"/>
      <c r="N190" s="171"/>
      <c r="O190" s="133"/>
      <c r="P190" s="132">
        <v>0</v>
      </c>
      <c r="Q190" s="132">
        <f t="shared" si="23"/>
        <v>0</v>
      </c>
      <c r="R190" s="116" t="s">
        <v>935</v>
      </c>
      <c r="T190" s="62"/>
      <c r="U190" s="62"/>
      <c r="V190" s="62"/>
      <c r="W190" s="62"/>
      <c r="X190" s="62"/>
    </row>
    <row r="191" spans="1:24" ht="90.75" customHeight="1" x14ac:dyDescent="0.25">
      <c r="A191" s="109">
        <f>1+A190</f>
        <v>173</v>
      </c>
      <c r="B191" s="203" t="s">
        <v>198</v>
      </c>
      <c r="C191" s="204" t="s">
        <v>199</v>
      </c>
      <c r="D191" s="129">
        <v>5009732</v>
      </c>
      <c r="E191" s="170" t="s">
        <v>200</v>
      </c>
      <c r="F191" s="129" t="s">
        <v>14</v>
      </c>
      <c r="G191" s="207">
        <v>43025</v>
      </c>
      <c r="H191" s="130">
        <v>43412</v>
      </c>
      <c r="I191" s="131" t="s">
        <v>346</v>
      </c>
      <c r="J191" s="132">
        <v>1122054.19</v>
      </c>
      <c r="K191" s="132">
        <v>1122054.19</v>
      </c>
      <c r="L191" s="132">
        <v>582700.59</v>
      </c>
      <c r="M191" s="132">
        <v>582700.59</v>
      </c>
      <c r="N191" s="171">
        <v>70937.86</v>
      </c>
      <c r="O191" s="133">
        <f t="shared" ref="O191:O200" si="24">(M191-N191)/N191</f>
        <v>7.2142397585717974</v>
      </c>
      <c r="P191" s="132">
        <v>50000</v>
      </c>
      <c r="Q191" s="132">
        <f t="shared" si="23"/>
        <v>25000</v>
      </c>
      <c r="R191" s="116" t="s">
        <v>935</v>
      </c>
      <c r="T191" s="62"/>
      <c r="U191" s="62"/>
      <c r="V191" s="62"/>
      <c r="W191" s="62"/>
      <c r="X191" s="62"/>
    </row>
    <row r="192" spans="1:24" ht="63.75" customHeight="1" x14ac:dyDescent="0.25">
      <c r="A192" s="109">
        <f t="shared" si="22"/>
        <v>174</v>
      </c>
      <c r="B192" s="203" t="s">
        <v>198</v>
      </c>
      <c r="C192" s="204" t="s">
        <v>252</v>
      </c>
      <c r="D192" s="129">
        <v>5031761</v>
      </c>
      <c r="E192" s="170" t="s">
        <v>253</v>
      </c>
      <c r="F192" s="129" t="s">
        <v>14</v>
      </c>
      <c r="G192" s="207">
        <v>43404</v>
      </c>
      <c r="H192" s="130">
        <v>43524</v>
      </c>
      <c r="I192" s="131" t="s">
        <v>319</v>
      </c>
      <c r="J192" s="134">
        <v>115000</v>
      </c>
      <c r="K192" s="132">
        <v>74400</v>
      </c>
      <c r="L192" s="132"/>
      <c r="M192" s="132"/>
      <c r="N192" s="171"/>
      <c r="O192" s="133"/>
      <c r="P192" s="132">
        <v>0</v>
      </c>
      <c r="Q192" s="132">
        <f t="shared" si="23"/>
        <v>0</v>
      </c>
      <c r="R192" s="116" t="s">
        <v>935</v>
      </c>
      <c r="T192" s="62"/>
      <c r="U192" s="62"/>
      <c r="V192" s="62"/>
      <c r="W192" s="62"/>
      <c r="X192" s="62"/>
    </row>
    <row r="193" spans="1:24" ht="90.75" customHeight="1" x14ac:dyDescent="0.25">
      <c r="A193" s="109">
        <f t="shared" si="22"/>
        <v>175</v>
      </c>
      <c r="B193" s="203" t="s">
        <v>198</v>
      </c>
      <c r="C193" s="204" t="s">
        <v>254</v>
      </c>
      <c r="D193" s="129">
        <v>5031717</v>
      </c>
      <c r="E193" s="170" t="s">
        <v>448</v>
      </c>
      <c r="F193" s="129" t="s">
        <v>14</v>
      </c>
      <c r="G193" s="207">
        <v>43404</v>
      </c>
      <c r="H193" s="130">
        <v>43524</v>
      </c>
      <c r="I193" s="131" t="s">
        <v>319</v>
      </c>
      <c r="J193" s="134">
        <v>388700</v>
      </c>
      <c r="K193" s="132"/>
      <c r="L193" s="132"/>
      <c r="M193" s="132"/>
      <c r="N193" s="171"/>
      <c r="O193" s="133"/>
      <c r="P193" s="132">
        <v>0</v>
      </c>
      <c r="Q193" s="132">
        <f t="shared" si="23"/>
        <v>0</v>
      </c>
      <c r="R193" s="116" t="s">
        <v>935</v>
      </c>
      <c r="T193" s="62"/>
      <c r="U193" s="62"/>
      <c r="V193" s="62"/>
      <c r="W193" s="62"/>
      <c r="X193" s="62"/>
    </row>
    <row r="194" spans="1:24" s="62" customFormat="1" ht="90.75" customHeight="1" x14ac:dyDescent="0.25">
      <c r="A194" s="109">
        <f t="shared" si="22"/>
        <v>176</v>
      </c>
      <c r="B194" s="932" t="s">
        <v>198</v>
      </c>
      <c r="C194" s="933" t="s">
        <v>249</v>
      </c>
      <c r="D194" s="922">
        <v>5031288</v>
      </c>
      <c r="E194" s="928" t="s">
        <v>449</v>
      </c>
      <c r="F194" s="922" t="s">
        <v>14</v>
      </c>
      <c r="G194" s="934">
        <v>43453</v>
      </c>
      <c r="H194" s="923">
        <v>44012</v>
      </c>
      <c r="I194" s="919" t="s">
        <v>773</v>
      </c>
      <c r="J194" s="935">
        <v>250000</v>
      </c>
      <c r="K194" s="924"/>
      <c r="L194" s="924"/>
      <c r="M194" s="924"/>
      <c r="N194" s="930"/>
      <c r="O194" s="925"/>
      <c r="P194" s="924">
        <v>0</v>
      </c>
      <c r="Q194" s="924"/>
      <c r="R194" s="919" t="s">
        <v>935</v>
      </c>
    </row>
    <row r="195" spans="1:24" s="62" customFormat="1" ht="90.75" customHeight="1" x14ac:dyDescent="0.25">
      <c r="A195" s="109">
        <f t="shared" si="22"/>
        <v>177</v>
      </c>
      <c r="B195" s="932" t="s">
        <v>198</v>
      </c>
      <c r="C195" s="933" t="s">
        <v>254</v>
      </c>
      <c r="D195" s="922">
        <v>5073450</v>
      </c>
      <c r="E195" s="928" t="s">
        <v>1065</v>
      </c>
      <c r="F195" s="922" t="s">
        <v>14</v>
      </c>
      <c r="G195" s="934">
        <v>44182</v>
      </c>
      <c r="H195" s="923">
        <v>44287</v>
      </c>
      <c r="I195" s="919" t="s">
        <v>216</v>
      </c>
      <c r="J195" s="935">
        <v>814900</v>
      </c>
      <c r="K195" s="924"/>
      <c r="L195" s="924"/>
      <c r="M195" s="924"/>
      <c r="N195" s="930"/>
      <c r="O195" s="925"/>
      <c r="P195" s="924"/>
      <c r="Q195" s="924"/>
      <c r="R195" s="118" t="s">
        <v>991</v>
      </c>
    </row>
    <row r="196" spans="1:24" s="62" customFormat="1" ht="90.75" customHeight="1" x14ac:dyDescent="0.25">
      <c r="A196" s="109">
        <f t="shared" si="22"/>
        <v>178</v>
      </c>
      <c r="B196" s="932" t="s">
        <v>198</v>
      </c>
      <c r="C196" s="933" t="s">
        <v>254</v>
      </c>
      <c r="D196" s="922">
        <v>5073755</v>
      </c>
      <c r="E196" s="928" t="s">
        <v>1066</v>
      </c>
      <c r="F196" s="922" t="s">
        <v>14</v>
      </c>
      <c r="G196" s="934">
        <v>44195</v>
      </c>
      <c r="H196" s="923">
        <v>44235</v>
      </c>
      <c r="I196" s="919" t="s">
        <v>349</v>
      </c>
      <c r="J196" s="935">
        <v>656790</v>
      </c>
      <c r="K196" s="924"/>
      <c r="L196" s="924"/>
      <c r="M196" s="924"/>
      <c r="N196" s="930"/>
      <c r="O196" s="925"/>
      <c r="P196" s="924"/>
      <c r="Q196" s="924"/>
      <c r="R196" s="118" t="s">
        <v>991</v>
      </c>
    </row>
    <row r="197" spans="1:24" s="62" customFormat="1" ht="90.75" customHeight="1" x14ac:dyDescent="0.25">
      <c r="A197" s="109">
        <f t="shared" si="22"/>
        <v>179</v>
      </c>
      <c r="B197" s="932" t="s">
        <v>198</v>
      </c>
      <c r="C197" s="933" t="s">
        <v>252</v>
      </c>
      <c r="D197" s="922">
        <v>5072598</v>
      </c>
      <c r="E197" s="928" t="s">
        <v>1067</v>
      </c>
      <c r="F197" s="922" t="s">
        <v>14</v>
      </c>
      <c r="G197" s="934">
        <v>44181</v>
      </c>
      <c r="H197" s="923">
        <v>44300</v>
      </c>
      <c r="I197" s="919" t="s">
        <v>347</v>
      </c>
      <c r="J197" s="935">
        <v>177958</v>
      </c>
      <c r="K197" s="924"/>
      <c r="L197" s="924"/>
      <c r="M197" s="924"/>
      <c r="N197" s="930"/>
      <c r="O197" s="925"/>
      <c r="P197" s="924"/>
      <c r="Q197" s="924"/>
      <c r="R197" s="118" t="s">
        <v>991</v>
      </c>
    </row>
    <row r="198" spans="1:24" s="62" customFormat="1" ht="90.75" customHeight="1" x14ac:dyDescent="0.25">
      <c r="A198" s="109">
        <f t="shared" si="22"/>
        <v>180</v>
      </c>
      <c r="B198" s="932" t="s">
        <v>198</v>
      </c>
      <c r="C198" s="933" t="s">
        <v>250</v>
      </c>
      <c r="D198" s="922">
        <v>5072617</v>
      </c>
      <c r="E198" s="928" t="s">
        <v>251</v>
      </c>
      <c r="F198" s="922" t="s">
        <v>14</v>
      </c>
      <c r="G198" s="934">
        <v>44189</v>
      </c>
      <c r="H198" s="923">
        <v>44235</v>
      </c>
      <c r="I198" s="919" t="s">
        <v>349</v>
      </c>
      <c r="J198" s="935">
        <v>716828</v>
      </c>
      <c r="K198" s="924"/>
      <c r="L198" s="924"/>
      <c r="M198" s="924"/>
      <c r="N198" s="930"/>
      <c r="O198" s="925"/>
      <c r="P198" s="924"/>
      <c r="Q198" s="924"/>
      <c r="R198" s="118" t="s">
        <v>991</v>
      </c>
    </row>
    <row r="199" spans="1:24" ht="81" customHeight="1" x14ac:dyDescent="0.25">
      <c r="A199" s="109">
        <f t="shared" si="22"/>
        <v>181</v>
      </c>
      <c r="B199" s="203" t="s">
        <v>198</v>
      </c>
      <c r="C199" s="204" t="s">
        <v>255</v>
      </c>
      <c r="D199" s="129">
        <v>5073393</v>
      </c>
      <c r="E199" s="170" t="s">
        <v>1068</v>
      </c>
      <c r="F199" s="922" t="s">
        <v>14</v>
      </c>
      <c r="G199" s="207">
        <v>44188</v>
      </c>
      <c r="H199" s="130">
        <v>44235</v>
      </c>
      <c r="I199" s="131" t="s">
        <v>346</v>
      </c>
      <c r="J199" s="132">
        <v>121600</v>
      </c>
      <c r="K199" s="132"/>
      <c r="L199" s="132"/>
      <c r="M199" s="132"/>
      <c r="N199" s="171"/>
      <c r="O199" s="133"/>
      <c r="P199" s="132"/>
      <c r="Q199" s="115"/>
      <c r="R199" s="118" t="s">
        <v>991</v>
      </c>
      <c r="T199" s="62"/>
      <c r="U199" s="62"/>
      <c r="V199" s="62"/>
      <c r="W199" s="62"/>
      <c r="X199" s="62"/>
    </row>
    <row r="200" spans="1:24" ht="25.5" customHeight="1" x14ac:dyDescent="0.25">
      <c r="A200" s="767"/>
      <c r="B200" s="208" t="s">
        <v>1071</v>
      </c>
      <c r="C200" s="209" t="s">
        <v>463</v>
      </c>
      <c r="D200" s="210"/>
      <c r="E200" s="210"/>
      <c r="F200" s="210"/>
      <c r="G200" s="210"/>
      <c r="H200" s="210"/>
      <c r="I200" s="211">
        <f>COUNTA(I185:I199)</f>
        <v>15</v>
      </c>
      <c r="J200" s="212">
        <f>SUM(J185:J199)</f>
        <v>35946541.340000004</v>
      </c>
      <c r="K200" s="212">
        <f>SUM(K185:K199)</f>
        <v>28993225.190000001</v>
      </c>
      <c r="L200" s="212">
        <f>SUM(L185:L199)</f>
        <v>28065558.84</v>
      </c>
      <c r="M200" s="212">
        <f>SUM(M185:M199)</f>
        <v>25366326.009999998</v>
      </c>
      <c r="N200" s="213">
        <f>SUM(N185:N193)</f>
        <v>24395285.879999999</v>
      </c>
      <c r="O200" s="214">
        <f t="shared" si="24"/>
        <v>3.9804416917945909E-2</v>
      </c>
      <c r="P200" s="132">
        <f>SUM(P185:P199)</f>
        <v>100000</v>
      </c>
      <c r="Q200" s="132">
        <f>SUM(Q185:Q199)</f>
        <v>50000</v>
      </c>
      <c r="R200" s="116"/>
      <c r="T200" s="62"/>
      <c r="U200" s="62"/>
      <c r="V200" s="62"/>
      <c r="W200" s="62"/>
      <c r="X200" s="62"/>
    </row>
    <row r="201" spans="1:24" ht="25.5" customHeight="1" x14ac:dyDescent="0.25">
      <c r="A201" s="767"/>
      <c r="B201" s="215"/>
      <c r="C201" s="216"/>
      <c r="D201" s="210"/>
      <c r="E201" s="217"/>
      <c r="F201" s="210"/>
      <c r="G201" s="210"/>
      <c r="H201" s="210"/>
      <c r="I201" s="211"/>
      <c r="J201" s="212"/>
      <c r="K201" s="212">
        <f>K200/J200</f>
        <v>0.80656508551873929</v>
      </c>
      <c r="L201" s="212">
        <f>L200/J200</f>
        <v>0.7807582536117228</v>
      </c>
      <c r="M201" s="212">
        <f>M200/J200</f>
        <v>0.70566805774366037</v>
      </c>
      <c r="N201" s="218">
        <f>(M200-N200)/N200</f>
        <v>3.9804416917945909E-2</v>
      </c>
      <c r="O201" s="219"/>
      <c r="P201" s="115"/>
      <c r="Q201" s="115"/>
      <c r="R201" s="116"/>
      <c r="T201" s="62"/>
      <c r="U201" s="62"/>
      <c r="V201" s="62"/>
      <c r="W201" s="62"/>
      <c r="X201" s="62"/>
    </row>
    <row r="202" spans="1:24" ht="95.25" customHeight="1" x14ac:dyDescent="0.25">
      <c r="A202" s="109">
        <f>1+A199</f>
        <v>182</v>
      </c>
      <c r="B202" s="220" t="s">
        <v>207</v>
      </c>
      <c r="C202" s="169" t="s">
        <v>259</v>
      </c>
      <c r="D202" s="129">
        <v>5035324</v>
      </c>
      <c r="E202" s="170" t="s">
        <v>260</v>
      </c>
      <c r="F202" s="131" t="s">
        <v>14</v>
      </c>
      <c r="G202" s="130">
        <v>43418</v>
      </c>
      <c r="H202" s="130">
        <v>43469</v>
      </c>
      <c r="I202" s="247" t="s">
        <v>316</v>
      </c>
      <c r="J202" s="134">
        <v>470000</v>
      </c>
      <c r="K202" s="132">
        <v>226287.6</v>
      </c>
      <c r="L202" s="132"/>
      <c r="M202" s="132"/>
      <c r="N202" s="171"/>
      <c r="O202" s="115"/>
      <c r="P202" s="137">
        <v>0</v>
      </c>
      <c r="Q202" s="115"/>
      <c r="R202" s="116" t="s">
        <v>935</v>
      </c>
      <c r="T202" s="62"/>
      <c r="U202" s="62"/>
      <c r="V202" s="62"/>
      <c r="W202" s="62"/>
      <c r="X202" s="62"/>
    </row>
    <row r="203" spans="1:24" ht="87.75" customHeight="1" x14ac:dyDescent="0.25">
      <c r="A203" s="109">
        <f>A202+1</f>
        <v>183</v>
      </c>
      <c r="B203" s="220" t="s">
        <v>207</v>
      </c>
      <c r="C203" s="169" t="s">
        <v>12</v>
      </c>
      <c r="D203" s="129">
        <v>5010165</v>
      </c>
      <c r="E203" s="170" t="s">
        <v>213</v>
      </c>
      <c r="F203" s="131" t="s">
        <v>14</v>
      </c>
      <c r="G203" s="130">
        <v>43052</v>
      </c>
      <c r="H203" s="130">
        <v>43419</v>
      </c>
      <c r="I203" s="247" t="s">
        <v>344</v>
      </c>
      <c r="J203" s="134">
        <v>4340000</v>
      </c>
      <c r="K203" s="132"/>
      <c r="L203" s="132"/>
      <c r="M203" s="132"/>
      <c r="N203" s="171"/>
      <c r="O203" s="115"/>
      <c r="P203" s="137">
        <v>0</v>
      </c>
      <c r="Q203" s="115"/>
      <c r="R203" s="116" t="s">
        <v>935</v>
      </c>
      <c r="T203" s="62"/>
      <c r="U203" s="62"/>
      <c r="V203" s="62"/>
      <c r="W203" s="62"/>
      <c r="X203" s="62"/>
    </row>
    <row r="204" spans="1:24" ht="65.25" customHeight="1" x14ac:dyDescent="0.25">
      <c r="A204" s="109">
        <f t="shared" ref="A204:A225" si="25">A203+1</f>
        <v>184</v>
      </c>
      <c r="B204" s="220" t="s">
        <v>207</v>
      </c>
      <c r="C204" s="169" t="s">
        <v>288</v>
      </c>
      <c r="D204" s="129">
        <v>5033708</v>
      </c>
      <c r="E204" s="170" t="s">
        <v>355</v>
      </c>
      <c r="F204" s="131" t="s">
        <v>14</v>
      </c>
      <c r="G204" s="130">
        <v>43612</v>
      </c>
      <c r="H204" s="130">
        <v>43619</v>
      </c>
      <c r="I204" s="247" t="s">
        <v>375</v>
      </c>
      <c r="J204" s="134">
        <v>75000</v>
      </c>
      <c r="K204" s="132">
        <v>46748</v>
      </c>
      <c r="L204" s="132"/>
      <c r="M204" s="132"/>
      <c r="N204" s="171"/>
      <c r="O204" s="115"/>
      <c r="P204" s="132">
        <v>0</v>
      </c>
      <c r="Q204" s="115"/>
      <c r="R204" s="116" t="s">
        <v>935</v>
      </c>
      <c r="T204" s="62"/>
      <c r="U204" s="62"/>
      <c r="V204" s="62"/>
      <c r="W204" s="62"/>
      <c r="X204" s="62"/>
    </row>
    <row r="205" spans="1:24" ht="78" customHeight="1" x14ac:dyDescent="0.25">
      <c r="A205" s="109">
        <f>A204+1</f>
        <v>185</v>
      </c>
      <c r="B205" s="220" t="s">
        <v>207</v>
      </c>
      <c r="C205" s="169" t="s">
        <v>270</v>
      </c>
      <c r="D205" s="129">
        <v>5041837</v>
      </c>
      <c r="E205" s="170" t="s">
        <v>360</v>
      </c>
      <c r="F205" s="131" t="s">
        <v>14</v>
      </c>
      <c r="G205" s="130">
        <v>43564</v>
      </c>
      <c r="H205" s="130">
        <v>43570</v>
      </c>
      <c r="I205" s="247" t="s">
        <v>203</v>
      </c>
      <c r="J205" s="134">
        <v>430000</v>
      </c>
      <c r="K205" s="132"/>
      <c r="L205" s="132"/>
      <c r="M205" s="132"/>
      <c r="N205" s="171"/>
      <c r="O205" s="115"/>
      <c r="P205" s="137">
        <v>0</v>
      </c>
      <c r="Q205" s="115"/>
      <c r="R205" s="116" t="s">
        <v>935</v>
      </c>
      <c r="T205" s="62"/>
      <c r="U205" s="62"/>
      <c r="V205" s="62"/>
      <c r="W205" s="62"/>
      <c r="X205" s="62"/>
    </row>
    <row r="206" spans="1:24" ht="66.75" customHeight="1" x14ac:dyDescent="0.25">
      <c r="A206" s="109">
        <f t="shared" si="25"/>
        <v>186</v>
      </c>
      <c r="B206" s="220" t="s">
        <v>207</v>
      </c>
      <c r="C206" s="169" t="s">
        <v>363</v>
      </c>
      <c r="D206" s="129">
        <v>5037459</v>
      </c>
      <c r="E206" s="170" t="s">
        <v>364</v>
      </c>
      <c r="F206" s="131" t="s">
        <v>14</v>
      </c>
      <c r="G206" s="130">
        <v>43444</v>
      </c>
      <c r="H206" s="130">
        <v>43468</v>
      </c>
      <c r="I206" s="247" t="s">
        <v>344</v>
      </c>
      <c r="J206" s="132">
        <v>468720</v>
      </c>
      <c r="K206" s="132">
        <v>468720</v>
      </c>
      <c r="L206" s="132">
        <v>251720</v>
      </c>
      <c r="M206" s="132">
        <v>251720</v>
      </c>
      <c r="N206" s="171"/>
      <c r="O206" s="115"/>
      <c r="P206" s="132">
        <f>100000</f>
        <v>100000</v>
      </c>
      <c r="Q206" s="132">
        <f>P206*0.8</f>
        <v>80000</v>
      </c>
      <c r="R206" s="116" t="s">
        <v>935</v>
      </c>
      <c r="T206" s="62"/>
      <c r="U206" s="62"/>
      <c r="V206" s="62"/>
      <c r="W206" s="62"/>
      <c r="X206" s="62"/>
    </row>
    <row r="207" spans="1:24" ht="93.75" customHeight="1" x14ac:dyDescent="0.25">
      <c r="A207" s="109">
        <f t="shared" si="25"/>
        <v>187</v>
      </c>
      <c r="B207" s="220" t="s">
        <v>207</v>
      </c>
      <c r="C207" s="169" t="s">
        <v>268</v>
      </c>
      <c r="D207" s="129">
        <v>5041425</v>
      </c>
      <c r="E207" s="170" t="s">
        <v>351</v>
      </c>
      <c r="F207" s="131" t="s">
        <v>14</v>
      </c>
      <c r="G207" s="130">
        <v>43511</v>
      </c>
      <c r="H207" s="130">
        <v>43724</v>
      </c>
      <c r="I207" s="247" t="s">
        <v>284</v>
      </c>
      <c r="J207" s="134">
        <v>1715350.4</v>
      </c>
      <c r="K207" s="134">
        <v>365750.4</v>
      </c>
      <c r="L207" s="132">
        <v>353570.65</v>
      </c>
      <c r="M207" s="132">
        <v>353570.65</v>
      </c>
      <c r="N207" s="171"/>
      <c r="O207" s="115"/>
      <c r="P207" s="115"/>
      <c r="Q207" s="115"/>
      <c r="R207" s="116" t="s">
        <v>935</v>
      </c>
      <c r="T207" s="62"/>
      <c r="U207" s="62"/>
      <c r="V207" s="62"/>
      <c r="W207" s="62"/>
      <c r="X207" s="62"/>
    </row>
    <row r="208" spans="1:24" ht="74.25" customHeight="1" x14ac:dyDescent="0.25">
      <c r="A208" s="109">
        <f>A207+1</f>
        <v>188</v>
      </c>
      <c r="B208" s="220" t="s">
        <v>207</v>
      </c>
      <c r="C208" s="169" t="s">
        <v>265</v>
      </c>
      <c r="D208" s="129">
        <v>5041882</v>
      </c>
      <c r="E208" s="170" t="s">
        <v>266</v>
      </c>
      <c r="F208" s="131" t="s">
        <v>14</v>
      </c>
      <c r="G208" s="130">
        <v>43544</v>
      </c>
      <c r="H208" s="130">
        <v>43556</v>
      </c>
      <c r="I208" s="247" t="s">
        <v>376</v>
      </c>
      <c r="J208" s="134">
        <v>115000</v>
      </c>
      <c r="K208" s="132">
        <v>113881.60000000001</v>
      </c>
      <c r="L208" s="132">
        <v>113881.60000000001</v>
      </c>
      <c r="M208" s="132">
        <v>113881.60000000001</v>
      </c>
      <c r="N208" s="171"/>
      <c r="O208" s="115"/>
      <c r="P208" s="115"/>
      <c r="Q208" s="115"/>
      <c r="R208" s="116" t="s">
        <v>935</v>
      </c>
      <c r="T208" s="62"/>
      <c r="U208" s="62"/>
      <c r="V208" s="62"/>
      <c r="W208" s="62"/>
      <c r="X208" s="62"/>
    </row>
    <row r="209" spans="1:24" ht="66" customHeight="1" x14ac:dyDescent="0.25">
      <c r="A209" s="109">
        <f t="shared" si="25"/>
        <v>189</v>
      </c>
      <c r="B209" s="220" t="s">
        <v>207</v>
      </c>
      <c r="C209" s="169" t="s">
        <v>24</v>
      </c>
      <c r="D209" s="129">
        <v>5032515</v>
      </c>
      <c r="E209" s="170" t="s">
        <v>359</v>
      </c>
      <c r="F209" s="131" t="s">
        <v>14</v>
      </c>
      <c r="G209" s="130">
        <v>43392</v>
      </c>
      <c r="H209" s="130">
        <v>43551</v>
      </c>
      <c r="I209" s="247" t="s">
        <v>373</v>
      </c>
      <c r="J209" s="134">
        <v>2500000</v>
      </c>
      <c r="K209" s="132"/>
      <c r="L209" s="132"/>
      <c r="M209" s="132"/>
      <c r="N209" s="171"/>
      <c r="O209" s="115"/>
      <c r="P209" s="115"/>
      <c r="Q209" s="115"/>
      <c r="R209" s="116" t="s">
        <v>935</v>
      </c>
      <c r="T209" s="62"/>
      <c r="U209" s="62"/>
      <c r="V209" s="62"/>
      <c r="W209" s="62"/>
      <c r="X209" s="62"/>
    </row>
    <row r="210" spans="1:24" ht="84" customHeight="1" x14ac:dyDescent="0.25">
      <c r="A210" s="109">
        <f t="shared" si="25"/>
        <v>190</v>
      </c>
      <c r="B210" s="220" t="s">
        <v>207</v>
      </c>
      <c r="C210" s="169" t="s">
        <v>261</v>
      </c>
      <c r="D210" s="129">
        <v>5035550</v>
      </c>
      <c r="E210" s="170" t="s">
        <v>366</v>
      </c>
      <c r="F210" s="131" t="s">
        <v>14</v>
      </c>
      <c r="G210" s="130">
        <v>43434</v>
      </c>
      <c r="H210" s="130">
        <v>43468</v>
      </c>
      <c r="I210" s="247" t="s">
        <v>344</v>
      </c>
      <c r="J210" s="132">
        <v>458118.40000000002</v>
      </c>
      <c r="K210" s="132">
        <v>449214.8</v>
      </c>
      <c r="L210" s="132">
        <v>449214.8</v>
      </c>
      <c r="M210" s="132">
        <v>449214.8</v>
      </c>
      <c r="N210" s="171"/>
      <c r="O210" s="115"/>
      <c r="P210" s="132">
        <v>50000</v>
      </c>
      <c r="Q210" s="132">
        <f>P210*0.8</f>
        <v>40000</v>
      </c>
      <c r="R210" s="116" t="s">
        <v>935</v>
      </c>
      <c r="T210" s="62"/>
      <c r="U210" s="62"/>
      <c r="V210" s="62"/>
      <c r="W210" s="62"/>
      <c r="X210" s="62"/>
    </row>
    <row r="211" spans="1:24" ht="81.75" customHeight="1" x14ac:dyDescent="0.25">
      <c r="A211" s="109">
        <f t="shared" si="25"/>
        <v>191</v>
      </c>
      <c r="B211" s="220" t="s">
        <v>207</v>
      </c>
      <c r="C211" s="169" t="s">
        <v>273</v>
      </c>
      <c r="D211" s="129">
        <v>5038150</v>
      </c>
      <c r="E211" s="170" t="s">
        <v>352</v>
      </c>
      <c r="F211" s="131" t="s">
        <v>14</v>
      </c>
      <c r="G211" s="130">
        <v>43500</v>
      </c>
      <c r="H211" s="130">
        <v>43497</v>
      </c>
      <c r="I211" s="247" t="s">
        <v>331</v>
      </c>
      <c r="J211" s="132">
        <v>84196</v>
      </c>
      <c r="K211" s="132">
        <v>84196</v>
      </c>
      <c r="L211" s="132">
        <v>84196</v>
      </c>
      <c r="M211" s="132">
        <v>84196</v>
      </c>
      <c r="N211" s="171"/>
      <c r="O211" s="115"/>
      <c r="P211" s="132">
        <v>0</v>
      </c>
      <c r="Q211" s="132">
        <f>P211*0.8</f>
        <v>0</v>
      </c>
      <c r="R211" s="116" t="s">
        <v>935</v>
      </c>
      <c r="T211" s="62"/>
      <c r="U211" s="62"/>
      <c r="V211" s="62"/>
      <c r="W211" s="62"/>
      <c r="X211" s="62"/>
    </row>
    <row r="212" spans="1:24" ht="81" customHeight="1" x14ac:dyDescent="0.25">
      <c r="A212" s="109">
        <f t="shared" si="25"/>
        <v>192</v>
      </c>
      <c r="B212" s="220" t="s">
        <v>207</v>
      </c>
      <c r="C212" s="169" t="s">
        <v>264</v>
      </c>
      <c r="D212" s="129">
        <v>5036160</v>
      </c>
      <c r="E212" s="170" t="s">
        <v>372</v>
      </c>
      <c r="F212" s="131" t="s">
        <v>14</v>
      </c>
      <c r="G212" s="130">
        <v>43438</v>
      </c>
      <c r="H212" s="130">
        <v>43621</v>
      </c>
      <c r="I212" s="247" t="s">
        <v>378</v>
      </c>
      <c r="J212" s="134">
        <v>552000</v>
      </c>
      <c r="K212" s="132"/>
      <c r="L212" s="132"/>
      <c r="M212" s="132"/>
      <c r="N212" s="171"/>
      <c r="O212" s="115"/>
      <c r="P212" s="137">
        <v>0</v>
      </c>
      <c r="Q212" s="132">
        <f>P212*0.8</f>
        <v>0</v>
      </c>
      <c r="R212" s="116" t="s">
        <v>935</v>
      </c>
    </row>
    <row r="213" spans="1:24" ht="82.5" customHeight="1" x14ac:dyDescent="0.25">
      <c r="A213" s="109">
        <f>A212+1</f>
        <v>193</v>
      </c>
      <c r="B213" s="220" t="s">
        <v>207</v>
      </c>
      <c r="C213" s="169" t="s">
        <v>267</v>
      </c>
      <c r="D213" s="129">
        <v>5042964</v>
      </c>
      <c r="E213" s="170" t="s">
        <v>361</v>
      </c>
      <c r="F213" s="131" t="s">
        <v>14</v>
      </c>
      <c r="G213" s="130">
        <v>43551</v>
      </c>
      <c r="H213" s="130">
        <v>43556</v>
      </c>
      <c r="I213" s="247" t="s">
        <v>377</v>
      </c>
      <c r="J213" s="134">
        <v>525542.44999999995</v>
      </c>
      <c r="K213" s="132">
        <v>345542.45</v>
      </c>
      <c r="L213" s="132"/>
      <c r="M213" s="132"/>
      <c r="N213" s="171"/>
      <c r="O213" s="115"/>
      <c r="P213" s="115"/>
      <c r="Q213" s="115"/>
      <c r="R213" s="116" t="s">
        <v>935</v>
      </c>
    </row>
    <row r="214" spans="1:24" ht="108" customHeight="1" x14ac:dyDescent="0.25">
      <c r="A214" s="109">
        <f t="shared" si="25"/>
        <v>194</v>
      </c>
      <c r="B214" s="220" t="s">
        <v>207</v>
      </c>
      <c r="C214" s="169" t="s">
        <v>197</v>
      </c>
      <c r="D214" s="129">
        <v>5008051</v>
      </c>
      <c r="E214" s="170" t="s">
        <v>350</v>
      </c>
      <c r="F214" s="131" t="s">
        <v>14</v>
      </c>
      <c r="G214" s="130">
        <v>43000</v>
      </c>
      <c r="H214" s="130">
        <v>42979</v>
      </c>
      <c r="I214" s="247" t="s">
        <v>205</v>
      </c>
      <c r="J214" s="132">
        <v>5000000</v>
      </c>
      <c r="K214" s="132">
        <v>3483519.55</v>
      </c>
      <c r="L214" s="132">
        <v>2443631.9500000002</v>
      </c>
      <c r="M214" s="132">
        <v>2443631.9500000002</v>
      </c>
      <c r="N214" s="171">
        <v>989110.66</v>
      </c>
      <c r="O214" s="133">
        <f>(M214-N214)/N214</f>
        <v>1.4705344394933526</v>
      </c>
      <c r="P214" s="171">
        <v>260000</v>
      </c>
      <c r="Q214" s="171">
        <f>P214*0.8</f>
        <v>208000</v>
      </c>
      <c r="R214" s="116" t="s">
        <v>935</v>
      </c>
    </row>
    <row r="215" spans="1:24" ht="94.5" customHeight="1" x14ac:dyDescent="0.25">
      <c r="A215" s="109">
        <f t="shared" si="25"/>
        <v>195</v>
      </c>
      <c r="B215" s="220" t="s">
        <v>207</v>
      </c>
      <c r="C215" s="169" t="s">
        <v>774</v>
      </c>
      <c r="D215" s="129">
        <v>5043322</v>
      </c>
      <c r="E215" s="170" t="s">
        <v>775</v>
      </c>
      <c r="F215" s="131" t="s">
        <v>14</v>
      </c>
      <c r="G215" s="130">
        <v>43822</v>
      </c>
      <c r="H215" s="130">
        <v>43819</v>
      </c>
      <c r="I215" s="247" t="s">
        <v>377</v>
      </c>
      <c r="J215" s="132">
        <v>783000</v>
      </c>
      <c r="K215" s="132"/>
      <c r="L215" s="132"/>
      <c r="M215" s="132"/>
      <c r="N215" s="171"/>
      <c r="O215" s="115"/>
      <c r="P215" s="115"/>
      <c r="Q215" s="171">
        <f t="shared" ref="Q215:Q218" si="26">P215*0.8</f>
        <v>0</v>
      </c>
      <c r="R215" s="116" t="s">
        <v>935</v>
      </c>
    </row>
    <row r="216" spans="1:24" ht="97.5" customHeight="1" x14ac:dyDescent="0.25">
      <c r="A216" s="109">
        <f t="shared" si="25"/>
        <v>196</v>
      </c>
      <c r="B216" s="220" t="s">
        <v>207</v>
      </c>
      <c r="C216" s="169" t="s">
        <v>272</v>
      </c>
      <c r="D216" s="129">
        <v>5043181</v>
      </c>
      <c r="E216" s="170" t="s">
        <v>369</v>
      </c>
      <c r="F216" s="131" t="s">
        <v>14</v>
      </c>
      <c r="G216" s="130">
        <v>43573</v>
      </c>
      <c r="H216" s="130">
        <v>43556</v>
      </c>
      <c r="I216" s="247" t="s">
        <v>377</v>
      </c>
      <c r="J216" s="134">
        <v>308993.59999999998</v>
      </c>
      <c r="K216" s="132">
        <v>273593.59999999998</v>
      </c>
      <c r="L216" s="132"/>
      <c r="M216" s="132"/>
      <c r="N216" s="171"/>
      <c r="O216" s="115"/>
      <c r="P216" s="115"/>
      <c r="Q216" s="171">
        <f t="shared" si="26"/>
        <v>0</v>
      </c>
      <c r="R216" s="116" t="s">
        <v>935</v>
      </c>
    </row>
    <row r="217" spans="1:24" ht="94.5" customHeight="1" x14ac:dyDescent="0.25">
      <c r="A217" s="109">
        <f t="shared" si="25"/>
        <v>197</v>
      </c>
      <c r="B217" s="220" t="s">
        <v>207</v>
      </c>
      <c r="C217" s="169" t="s">
        <v>353</v>
      </c>
      <c r="D217" s="129">
        <v>5035516</v>
      </c>
      <c r="E217" s="170" t="s">
        <v>354</v>
      </c>
      <c r="F217" s="131" t="s">
        <v>14</v>
      </c>
      <c r="G217" s="130">
        <v>43551</v>
      </c>
      <c r="H217" s="130">
        <v>43587</v>
      </c>
      <c r="I217" s="247" t="s">
        <v>374</v>
      </c>
      <c r="J217" s="134">
        <v>521000</v>
      </c>
      <c r="K217" s="132"/>
      <c r="L217" s="132"/>
      <c r="M217" s="132"/>
      <c r="N217" s="171"/>
      <c r="O217" s="115"/>
      <c r="P217" s="115"/>
      <c r="Q217" s="171">
        <f t="shared" si="26"/>
        <v>0</v>
      </c>
      <c r="R217" s="116" t="s">
        <v>935</v>
      </c>
    </row>
    <row r="218" spans="1:24" ht="97.5" customHeight="1" x14ac:dyDescent="0.25">
      <c r="A218" s="109">
        <f>A217+1</f>
        <v>198</v>
      </c>
      <c r="B218" s="220" t="s">
        <v>207</v>
      </c>
      <c r="C218" s="169" t="s">
        <v>262</v>
      </c>
      <c r="D218" s="129">
        <v>5032824</v>
      </c>
      <c r="E218" s="170" t="s">
        <v>368</v>
      </c>
      <c r="F218" s="131" t="s">
        <v>14</v>
      </c>
      <c r="G218" s="130">
        <v>43453</v>
      </c>
      <c r="H218" s="130">
        <v>43497</v>
      </c>
      <c r="I218" s="247" t="s">
        <v>376</v>
      </c>
      <c r="J218" s="134">
        <v>38960.800000000003</v>
      </c>
      <c r="K218" s="132">
        <v>38960.800000000003</v>
      </c>
      <c r="L218" s="132">
        <v>38960.800000000003</v>
      </c>
      <c r="M218" s="132">
        <v>38960.800000000003</v>
      </c>
      <c r="N218" s="171"/>
      <c r="O218" s="115"/>
      <c r="P218" s="132">
        <v>38960.800000000003</v>
      </c>
      <c r="Q218" s="171">
        <f t="shared" si="26"/>
        <v>31168.640000000003</v>
      </c>
      <c r="R218" s="116" t="s">
        <v>935</v>
      </c>
    </row>
    <row r="219" spans="1:24" ht="78" customHeight="1" x14ac:dyDescent="0.25">
      <c r="A219" s="109">
        <f t="shared" si="25"/>
        <v>199</v>
      </c>
      <c r="B219" s="220" t="s">
        <v>207</v>
      </c>
      <c r="C219" s="169" t="s">
        <v>258</v>
      </c>
      <c r="D219" s="129">
        <v>5037476</v>
      </c>
      <c r="E219" s="170" t="s">
        <v>356</v>
      </c>
      <c r="F219" s="131" t="s">
        <v>14</v>
      </c>
      <c r="G219" s="130">
        <v>43444</v>
      </c>
      <c r="H219" s="130">
        <v>43468</v>
      </c>
      <c r="I219" s="247" t="s">
        <v>344</v>
      </c>
      <c r="J219" s="134">
        <v>390000</v>
      </c>
      <c r="K219" s="132"/>
      <c r="L219" s="132"/>
      <c r="M219" s="132"/>
      <c r="N219" s="171"/>
      <c r="O219" s="115"/>
      <c r="P219" s="115"/>
      <c r="Q219" s="115"/>
      <c r="R219" s="116" t="s">
        <v>935</v>
      </c>
    </row>
    <row r="220" spans="1:24" ht="100.5" customHeight="1" x14ac:dyDescent="0.25">
      <c r="A220" s="109">
        <f t="shared" si="25"/>
        <v>200</v>
      </c>
      <c r="B220" s="220" t="s">
        <v>207</v>
      </c>
      <c r="C220" s="169" t="s">
        <v>263</v>
      </c>
      <c r="D220" s="129">
        <v>5034897</v>
      </c>
      <c r="E220" s="170" t="s">
        <v>362</v>
      </c>
      <c r="F220" s="131" t="s">
        <v>14</v>
      </c>
      <c r="G220" s="130">
        <v>43416</v>
      </c>
      <c r="H220" s="130">
        <v>43467</v>
      </c>
      <c r="I220" s="247" t="s">
        <v>373</v>
      </c>
      <c r="J220" s="134">
        <v>651000</v>
      </c>
      <c r="K220" s="132"/>
      <c r="L220" s="132"/>
      <c r="M220" s="132"/>
      <c r="N220" s="171"/>
      <c r="O220" s="115"/>
      <c r="P220" s="115"/>
      <c r="Q220" s="115"/>
      <c r="R220" s="116" t="s">
        <v>935</v>
      </c>
    </row>
    <row r="221" spans="1:24" ht="135.75" customHeight="1" x14ac:dyDescent="0.25">
      <c r="A221" s="109">
        <f>A220+1</f>
        <v>201</v>
      </c>
      <c r="B221" s="220" t="s">
        <v>207</v>
      </c>
      <c r="C221" s="169" t="s">
        <v>271</v>
      </c>
      <c r="D221" s="129">
        <v>5033009</v>
      </c>
      <c r="E221" s="170" t="s">
        <v>370</v>
      </c>
      <c r="F221" s="131" t="s">
        <v>14</v>
      </c>
      <c r="G221" s="130">
        <v>43515</v>
      </c>
      <c r="H221" s="130">
        <v>43525</v>
      </c>
      <c r="I221" s="247" t="s">
        <v>349</v>
      </c>
      <c r="J221" s="134">
        <v>1361500</v>
      </c>
      <c r="K221" s="132"/>
      <c r="L221" s="132"/>
      <c r="M221" s="132"/>
      <c r="N221" s="171"/>
      <c r="O221" s="115"/>
      <c r="P221" s="115"/>
      <c r="Q221" s="115"/>
      <c r="R221" s="116" t="s">
        <v>935</v>
      </c>
    </row>
    <row r="222" spans="1:24" ht="118.5" customHeight="1" x14ac:dyDescent="0.25">
      <c r="A222" s="109">
        <f t="shared" si="25"/>
        <v>202</v>
      </c>
      <c r="B222" s="220" t="s">
        <v>207</v>
      </c>
      <c r="C222" s="169" t="s">
        <v>24</v>
      </c>
      <c r="D222" s="129">
        <v>5009758</v>
      </c>
      <c r="E222" s="170" t="s">
        <v>212</v>
      </c>
      <c r="F222" s="131" t="s">
        <v>14</v>
      </c>
      <c r="G222" s="130">
        <v>43047</v>
      </c>
      <c r="H222" s="130">
        <v>43052</v>
      </c>
      <c r="I222" s="247" t="s">
        <v>318</v>
      </c>
      <c r="J222" s="134">
        <v>2026500</v>
      </c>
      <c r="K222" s="132"/>
      <c r="L222" s="132"/>
      <c r="M222" s="132"/>
      <c r="N222" s="171"/>
      <c r="O222" s="115"/>
      <c r="P222" s="115"/>
      <c r="Q222" s="115"/>
      <c r="R222" s="116" t="s">
        <v>935</v>
      </c>
    </row>
    <row r="223" spans="1:24" ht="80.25" customHeight="1" x14ac:dyDescent="0.25">
      <c r="A223" s="109">
        <f>A222+1</f>
        <v>203</v>
      </c>
      <c r="B223" s="220" t="s">
        <v>207</v>
      </c>
      <c r="C223" s="169" t="s">
        <v>269</v>
      </c>
      <c r="D223" s="129">
        <v>5035060</v>
      </c>
      <c r="E223" s="170" t="s">
        <v>367</v>
      </c>
      <c r="F223" s="131" t="s">
        <v>14</v>
      </c>
      <c r="G223" s="130">
        <v>43511</v>
      </c>
      <c r="H223" s="130">
        <v>43497</v>
      </c>
      <c r="I223" s="247" t="s">
        <v>374</v>
      </c>
      <c r="J223" s="132">
        <v>521018</v>
      </c>
      <c r="K223" s="132"/>
      <c r="L223" s="132"/>
      <c r="M223" s="132"/>
      <c r="N223" s="171"/>
      <c r="O223" s="115"/>
      <c r="P223" s="115"/>
      <c r="Q223" s="115"/>
      <c r="R223" s="116" t="s">
        <v>935</v>
      </c>
    </row>
    <row r="224" spans="1:24" ht="90.75" customHeight="1" x14ac:dyDescent="0.25">
      <c r="A224" s="109">
        <f t="shared" si="25"/>
        <v>204</v>
      </c>
      <c r="B224" s="220" t="s">
        <v>207</v>
      </c>
      <c r="C224" s="169" t="s">
        <v>357</v>
      </c>
      <c r="D224" s="129">
        <v>5044861</v>
      </c>
      <c r="E224" s="170" t="s">
        <v>358</v>
      </c>
      <c r="F224" s="131" t="s">
        <v>14</v>
      </c>
      <c r="G224" s="130">
        <v>43732</v>
      </c>
      <c r="H224" s="130">
        <v>43739</v>
      </c>
      <c r="I224" s="247" t="s">
        <v>203</v>
      </c>
      <c r="J224" s="132">
        <v>109000</v>
      </c>
      <c r="K224" s="132"/>
      <c r="L224" s="132"/>
      <c r="M224" s="132"/>
      <c r="N224" s="171"/>
      <c r="O224" s="115"/>
      <c r="P224" s="115"/>
      <c r="Q224" s="115"/>
      <c r="R224" s="116" t="s">
        <v>935</v>
      </c>
    </row>
    <row r="225" spans="1:18" ht="95.25" customHeight="1" x14ac:dyDescent="0.25">
      <c r="A225" s="109">
        <f t="shared" si="25"/>
        <v>205</v>
      </c>
      <c r="B225" s="220" t="s">
        <v>207</v>
      </c>
      <c r="C225" s="169" t="s">
        <v>272</v>
      </c>
      <c r="D225" s="129">
        <v>5043340</v>
      </c>
      <c r="E225" s="170" t="s">
        <v>371</v>
      </c>
      <c r="F225" s="131" t="s">
        <v>14</v>
      </c>
      <c r="G225" s="130">
        <v>43580</v>
      </c>
      <c r="H225" s="130">
        <v>43595</v>
      </c>
      <c r="I225" s="247" t="s">
        <v>377</v>
      </c>
      <c r="J225" s="134">
        <v>300000</v>
      </c>
      <c r="K225" s="132"/>
      <c r="L225" s="132"/>
      <c r="M225" s="132"/>
      <c r="N225" s="171"/>
      <c r="O225" s="115"/>
      <c r="P225" s="132">
        <v>0</v>
      </c>
      <c r="Q225" s="115"/>
      <c r="R225" s="116" t="s">
        <v>935</v>
      </c>
    </row>
    <row r="226" spans="1:18" ht="103.5" customHeight="1" x14ac:dyDescent="0.25">
      <c r="A226" s="109">
        <f>A225+1</f>
        <v>206</v>
      </c>
      <c r="B226" s="220" t="s">
        <v>207</v>
      </c>
      <c r="C226" s="169" t="s">
        <v>211</v>
      </c>
      <c r="D226" s="129">
        <v>5009794</v>
      </c>
      <c r="E226" s="170" t="s">
        <v>214</v>
      </c>
      <c r="F226" s="131" t="s">
        <v>14</v>
      </c>
      <c r="G226" s="130">
        <v>43047</v>
      </c>
      <c r="H226" s="130">
        <v>43052</v>
      </c>
      <c r="I226" s="247" t="s">
        <v>318</v>
      </c>
      <c r="J226" s="134">
        <v>2525000</v>
      </c>
      <c r="K226" s="132"/>
      <c r="L226" s="132"/>
      <c r="M226" s="132"/>
      <c r="N226" s="171"/>
      <c r="O226" s="115"/>
      <c r="P226" s="132">
        <v>0</v>
      </c>
      <c r="Q226" s="115"/>
      <c r="R226" s="116" t="s">
        <v>935</v>
      </c>
    </row>
    <row r="227" spans="1:18" s="62" customFormat="1" ht="103.5" customHeight="1" x14ac:dyDescent="0.25">
      <c r="A227" s="109">
        <f>A226+1</f>
        <v>207</v>
      </c>
      <c r="B227" s="220" t="s">
        <v>207</v>
      </c>
      <c r="C227" s="169" t="s">
        <v>289</v>
      </c>
      <c r="D227" s="129">
        <v>5044823</v>
      </c>
      <c r="E227" s="170" t="s">
        <v>365</v>
      </c>
      <c r="F227" s="131" t="s">
        <v>14</v>
      </c>
      <c r="G227" s="130">
        <v>43619</v>
      </c>
      <c r="H227" s="130">
        <v>43619</v>
      </c>
      <c r="I227" s="247" t="s">
        <v>346</v>
      </c>
      <c r="J227" s="134">
        <v>801000</v>
      </c>
      <c r="K227" s="132"/>
      <c r="L227" s="139"/>
      <c r="M227" s="139"/>
      <c r="N227" s="171"/>
      <c r="O227" s="155"/>
      <c r="P227" s="139"/>
      <c r="Q227" s="155"/>
      <c r="R227" s="118" t="s">
        <v>935</v>
      </c>
    </row>
    <row r="228" spans="1:18" ht="87.75" customHeight="1" x14ac:dyDescent="0.25">
      <c r="A228" s="109">
        <f>A227+1</f>
        <v>208</v>
      </c>
      <c r="B228" s="220" t="s">
        <v>207</v>
      </c>
      <c r="C228" s="169" t="s">
        <v>24</v>
      </c>
      <c r="D228" s="129">
        <v>5060301</v>
      </c>
      <c r="E228" s="170" t="s">
        <v>1038</v>
      </c>
      <c r="F228" s="131" t="s">
        <v>14</v>
      </c>
      <c r="G228" s="130">
        <v>44151</v>
      </c>
      <c r="H228" s="130">
        <v>44150</v>
      </c>
      <c r="I228" s="131">
        <v>26</v>
      </c>
      <c r="J228" s="134">
        <v>1192200</v>
      </c>
      <c r="K228" s="132"/>
      <c r="L228" s="132"/>
      <c r="M228" s="132"/>
      <c r="N228" s="171"/>
      <c r="O228" s="115"/>
      <c r="P228" s="132">
        <v>0</v>
      </c>
      <c r="Q228" s="115"/>
      <c r="R228" s="116" t="s">
        <v>935</v>
      </c>
    </row>
    <row r="229" spans="1:18" ht="25.5" customHeight="1" x14ac:dyDescent="0.25">
      <c r="A229" s="768"/>
      <c r="B229" s="221" t="s">
        <v>1039</v>
      </c>
      <c r="C229" s="222" t="s">
        <v>465</v>
      </c>
      <c r="D229" s="165"/>
      <c r="E229" s="165"/>
      <c r="F229" s="165"/>
      <c r="G229" s="165"/>
      <c r="H229" s="165"/>
      <c r="I229" s="223">
        <f>COUNTA(I202:I228)</f>
        <v>27</v>
      </c>
      <c r="J229" s="224">
        <f>SUM(J202:J228)</f>
        <v>28263099.650000002</v>
      </c>
      <c r="K229" s="224">
        <f>SUM(K202:K228)</f>
        <v>5896414.7999999998</v>
      </c>
      <c r="L229" s="224">
        <f>SUM(L202:L228)</f>
        <v>3735175.8</v>
      </c>
      <c r="M229" s="224">
        <f>SUM(M202:M228)</f>
        <v>3735175.8</v>
      </c>
      <c r="N229" s="224">
        <f>SUM(N202:N228)</f>
        <v>989110.66</v>
      </c>
      <c r="O229" s="225">
        <f>(M229-N229)/N229</f>
        <v>2.7762971839773716</v>
      </c>
      <c r="P229" s="226">
        <f>SUM(P202:P228)</f>
        <v>448960.8</v>
      </c>
      <c r="Q229" s="226">
        <f>SUM(Q202:Q228)</f>
        <v>359168.64</v>
      </c>
      <c r="R229" s="116"/>
    </row>
    <row r="230" spans="1:18" ht="25.5" customHeight="1" x14ac:dyDescent="0.25">
      <c r="A230" s="768"/>
      <c r="B230" s="227"/>
      <c r="C230" s="228"/>
      <c r="D230" s="165"/>
      <c r="E230" s="165"/>
      <c r="F230" s="165"/>
      <c r="G230" s="165"/>
      <c r="H230" s="165"/>
      <c r="I230" s="223"/>
      <c r="J230" s="224"/>
      <c r="K230" s="224">
        <f>K229/J229</f>
        <v>0.20862590703139666</v>
      </c>
      <c r="L230" s="224">
        <f>L229/J229</f>
        <v>0.13215733045048367</v>
      </c>
      <c r="M230" s="224">
        <f>M229/J229</f>
        <v>0.13215733045048367</v>
      </c>
      <c r="N230" s="224"/>
      <c r="O230" s="224"/>
      <c r="P230" s="115"/>
      <c r="Q230" s="115"/>
      <c r="R230" s="116"/>
    </row>
    <row r="231" spans="1:18" ht="63" customHeight="1" x14ac:dyDescent="0.25">
      <c r="A231" s="109">
        <f>1+A228</f>
        <v>209</v>
      </c>
      <c r="B231" s="192" t="s">
        <v>18</v>
      </c>
      <c r="C231" s="169" t="s">
        <v>227</v>
      </c>
      <c r="D231" s="129">
        <v>5016107</v>
      </c>
      <c r="E231" s="170" t="s">
        <v>432</v>
      </c>
      <c r="F231" s="129" t="s">
        <v>14</v>
      </c>
      <c r="G231" s="130">
        <v>43186</v>
      </c>
      <c r="H231" s="130">
        <v>43565</v>
      </c>
      <c r="I231" s="131" t="s">
        <v>374</v>
      </c>
      <c r="J231" s="132">
        <v>255000</v>
      </c>
      <c r="K231" s="132">
        <v>201574.39999999999</v>
      </c>
      <c r="L231" s="132">
        <v>201574.39999999999</v>
      </c>
      <c r="M231" s="132">
        <v>201574.39999999999</v>
      </c>
      <c r="N231" s="171">
        <v>89354.4</v>
      </c>
      <c r="O231" s="133">
        <f>(M231-N231)/N231</f>
        <v>1.2558978628920345</v>
      </c>
      <c r="P231" s="171">
        <v>50000</v>
      </c>
      <c r="Q231" s="171">
        <f>P231*0.8</f>
        <v>40000</v>
      </c>
      <c r="R231" s="116" t="s">
        <v>935</v>
      </c>
    </row>
    <row r="232" spans="1:18" ht="126" customHeight="1" x14ac:dyDescent="0.25">
      <c r="A232" s="109">
        <f>1+A231</f>
        <v>210</v>
      </c>
      <c r="B232" s="192" t="s">
        <v>18</v>
      </c>
      <c r="C232" s="169" t="s">
        <v>12</v>
      </c>
      <c r="D232" s="129">
        <v>5001555</v>
      </c>
      <c r="E232" s="170" t="s">
        <v>19</v>
      </c>
      <c r="F232" s="129" t="s">
        <v>14</v>
      </c>
      <c r="G232" s="130">
        <v>42590</v>
      </c>
      <c r="H232" s="130">
        <v>42360</v>
      </c>
      <c r="I232" s="131" t="s">
        <v>331</v>
      </c>
      <c r="J232" s="132">
        <v>603260</v>
      </c>
      <c r="K232" s="132">
        <v>603260</v>
      </c>
      <c r="L232" s="132">
        <v>599386.64</v>
      </c>
      <c r="M232" s="132">
        <v>599386.64</v>
      </c>
      <c r="N232" s="171">
        <v>599386.64</v>
      </c>
      <c r="O232" s="133">
        <f t="shared" ref="O232:O251" si="27">(M232-N232)/N232</f>
        <v>0</v>
      </c>
      <c r="P232" s="132">
        <v>0</v>
      </c>
      <c r="Q232" s="171">
        <f t="shared" ref="Q232:Q244" si="28">P232*0.8</f>
        <v>0</v>
      </c>
      <c r="R232" s="116" t="s">
        <v>935</v>
      </c>
    </row>
    <row r="233" spans="1:18" ht="102" customHeight="1" x14ac:dyDescent="0.25">
      <c r="A233" s="109">
        <f t="shared" ref="A233:A250" si="29">1+A232</f>
        <v>211</v>
      </c>
      <c r="B233" s="192" t="s">
        <v>18</v>
      </c>
      <c r="C233" s="169" t="s">
        <v>228</v>
      </c>
      <c r="D233" s="129">
        <v>5027245</v>
      </c>
      <c r="E233" s="170" t="s">
        <v>425</v>
      </c>
      <c r="F233" s="129" t="s">
        <v>14</v>
      </c>
      <c r="G233" s="130">
        <v>43186</v>
      </c>
      <c r="H233" s="130">
        <v>43676</v>
      </c>
      <c r="I233" s="131" t="s">
        <v>373</v>
      </c>
      <c r="J233" s="132">
        <v>390000</v>
      </c>
      <c r="K233" s="132">
        <v>362328</v>
      </c>
      <c r="L233" s="132">
        <v>362328</v>
      </c>
      <c r="M233" s="132">
        <v>362328</v>
      </c>
      <c r="N233" s="171">
        <v>350262.21</v>
      </c>
      <c r="O233" s="133">
        <f t="shared" si="27"/>
        <v>3.4447878348052387E-2</v>
      </c>
      <c r="P233" s="132">
        <v>0</v>
      </c>
      <c r="Q233" s="171">
        <f t="shared" si="28"/>
        <v>0</v>
      </c>
      <c r="R233" s="116" t="s">
        <v>935</v>
      </c>
    </row>
    <row r="234" spans="1:18" ht="102.75" customHeight="1" x14ac:dyDescent="0.25">
      <c r="A234" s="109">
        <f t="shared" si="29"/>
        <v>212</v>
      </c>
      <c r="B234" s="192" t="s">
        <v>18</v>
      </c>
      <c r="C234" s="169" t="s">
        <v>280</v>
      </c>
      <c r="D234" s="129">
        <v>5033631</v>
      </c>
      <c r="E234" s="170" t="s">
        <v>433</v>
      </c>
      <c r="F234" s="129" t="s">
        <v>14</v>
      </c>
      <c r="G234" s="130">
        <v>43525</v>
      </c>
      <c r="H234" s="130">
        <v>44075</v>
      </c>
      <c r="I234" s="131" t="s">
        <v>343</v>
      </c>
      <c r="J234" s="134">
        <v>200000</v>
      </c>
      <c r="K234" s="132"/>
      <c r="L234" s="132"/>
      <c r="M234" s="132"/>
      <c r="N234" s="171"/>
      <c r="O234" s="133"/>
      <c r="P234" s="115"/>
      <c r="Q234" s="171">
        <f t="shared" si="28"/>
        <v>0</v>
      </c>
      <c r="R234" s="116" t="s">
        <v>935</v>
      </c>
    </row>
    <row r="235" spans="1:18" ht="105.75" customHeight="1" x14ac:dyDescent="0.25">
      <c r="A235" s="109">
        <f t="shared" si="29"/>
        <v>213</v>
      </c>
      <c r="B235" s="192" t="s">
        <v>18</v>
      </c>
      <c r="C235" s="169" t="s">
        <v>280</v>
      </c>
      <c r="D235" s="129">
        <v>5031745</v>
      </c>
      <c r="E235" s="170" t="s">
        <v>281</v>
      </c>
      <c r="F235" s="129" t="s">
        <v>14</v>
      </c>
      <c r="G235" s="130">
        <v>43525</v>
      </c>
      <c r="H235" s="130">
        <v>43966</v>
      </c>
      <c r="I235" s="131" t="s">
        <v>376</v>
      </c>
      <c r="J235" s="134">
        <v>205000</v>
      </c>
      <c r="K235" s="132">
        <v>126858.68</v>
      </c>
      <c r="L235" s="132"/>
      <c r="M235" s="132"/>
      <c r="N235" s="171"/>
      <c r="O235" s="133"/>
      <c r="P235" s="115"/>
      <c r="Q235" s="171">
        <f t="shared" si="28"/>
        <v>0</v>
      </c>
      <c r="R235" s="116" t="s">
        <v>935</v>
      </c>
    </row>
    <row r="236" spans="1:18" ht="87.75" customHeight="1" x14ac:dyDescent="0.25">
      <c r="A236" s="109">
        <f t="shared" si="29"/>
        <v>214</v>
      </c>
      <c r="B236" s="192" t="s">
        <v>18</v>
      </c>
      <c r="C236" s="169" t="s">
        <v>280</v>
      </c>
      <c r="D236" s="129">
        <v>5033625</v>
      </c>
      <c r="E236" s="170" t="s">
        <v>434</v>
      </c>
      <c r="F236" s="129" t="s">
        <v>14</v>
      </c>
      <c r="G236" s="130">
        <v>43525</v>
      </c>
      <c r="H236" s="130">
        <v>44075</v>
      </c>
      <c r="I236" s="131" t="s">
        <v>346</v>
      </c>
      <c r="J236" s="132">
        <v>191800</v>
      </c>
      <c r="K236" s="132"/>
      <c r="L236" s="132"/>
      <c r="M236" s="132"/>
      <c r="N236" s="171"/>
      <c r="O236" s="133"/>
      <c r="P236" s="115"/>
      <c r="Q236" s="171">
        <f t="shared" si="28"/>
        <v>0</v>
      </c>
      <c r="R236" s="116" t="s">
        <v>935</v>
      </c>
    </row>
    <row r="237" spans="1:18" ht="87" customHeight="1" x14ac:dyDescent="0.25">
      <c r="A237" s="109">
        <f t="shared" si="29"/>
        <v>215</v>
      </c>
      <c r="B237" s="192" t="s">
        <v>18</v>
      </c>
      <c r="C237" s="169" t="s">
        <v>280</v>
      </c>
      <c r="D237" s="129">
        <v>5033627</v>
      </c>
      <c r="E237" s="170" t="s">
        <v>436</v>
      </c>
      <c r="F237" s="129" t="s">
        <v>14</v>
      </c>
      <c r="G237" s="130">
        <v>43525</v>
      </c>
      <c r="H237" s="130">
        <v>44075</v>
      </c>
      <c r="I237" s="131" t="s">
        <v>346</v>
      </c>
      <c r="J237" s="132">
        <v>200000</v>
      </c>
      <c r="K237" s="132"/>
      <c r="L237" s="132"/>
      <c r="M237" s="132"/>
      <c r="N237" s="171"/>
      <c r="O237" s="133"/>
      <c r="P237" s="115"/>
      <c r="Q237" s="171">
        <f t="shared" si="28"/>
        <v>0</v>
      </c>
      <c r="R237" s="116" t="s">
        <v>935</v>
      </c>
    </row>
    <row r="238" spans="1:18" ht="87" customHeight="1" x14ac:dyDescent="0.25">
      <c r="A238" s="109">
        <f t="shared" si="29"/>
        <v>216</v>
      </c>
      <c r="B238" s="192" t="s">
        <v>18</v>
      </c>
      <c r="C238" s="169" t="s">
        <v>280</v>
      </c>
      <c r="D238" s="129">
        <v>5044862</v>
      </c>
      <c r="E238" s="170" t="s">
        <v>435</v>
      </c>
      <c r="F238" s="129" t="s">
        <v>14</v>
      </c>
      <c r="G238" s="130">
        <v>43741</v>
      </c>
      <c r="H238" s="130">
        <v>43878</v>
      </c>
      <c r="I238" s="131" t="s">
        <v>344</v>
      </c>
      <c r="J238" s="132">
        <v>290000</v>
      </c>
      <c r="K238" s="132"/>
      <c r="L238" s="132"/>
      <c r="M238" s="132"/>
      <c r="N238" s="171"/>
      <c r="O238" s="133"/>
      <c r="P238" s="115"/>
      <c r="Q238" s="171">
        <f t="shared" si="28"/>
        <v>0</v>
      </c>
      <c r="R238" s="116" t="s">
        <v>935</v>
      </c>
    </row>
    <row r="239" spans="1:18" ht="87" customHeight="1" x14ac:dyDescent="0.25">
      <c r="A239" s="109">
        <f t="shared" si="29"/>
        <v>217</v>
      </c>
      <c r="B239" s="192" t="s">
        <v>18</v>
      </c>
      <c r="C239" s="169" t="s">
        <v>427</v>
      </c>
      <c r="D239" s="129">
        <v>5041879</v>
      </c>
      <c r="E239" s="170" t="s">
        <v>428</v>
      </c>
      <c r="F239" s="129" t="s">
        <v>14</v>
      </c>
      <c r="G239" s="130">
        <v>43741</v>
      </c>
      <c r="H239" s="130">
        <v>43927</v>
      </c>
      <c r="I239" s="131" t="s">
        <v>331</v>
      </c>
      <c r="J239" s="132">
        <v>1842000</v>
      </c>
      <c r="K239" s="132"/>
      <c r="L239" s="132"/>
      <c r="M239" s="132"/>
      <c r="N239" s="171"/>
      <c r="O239" s="133"/>
      <c r="P239" s="115"/>
      <c r="Q239" s="171">
        <f t="shared" si="28"/>
        <v>0</v>
      </c>
      <c r="R239" s="116" t="s">
        <v>935</v>
      </c>
    </row>
    <row r="240" spans="1:18" ht="87" customHeight="1" x14ac:dyDescent="0.25">
      <c r="A240" s="109">
        <f t="shared" si="29"/>
        <v>218</v>
      </c>
      <c r="B240" s="192" t="s">
        <v>18</v>
      </c>
      <c r="C240" s="169" t="s">
        <v>280</v>
      </c>
      <c r="D240" s="129">
        <v>5045009</v>
      </c>
      <c r="E240" s="170" t="s">
        <v>430</v>
      </c>
      <c r="F240" s="129" t="s">
        <v>14</v>
      </c>
      <c r="G240" s="130">
        <v>43741</v>
      </c>
      <c r="H240" s="130">
        <v>43934</v>
      </c>
      <c r="I240" s="131" t="s">
        <v>375</v>
      </c>
      <c r="J240" s="132">
        <v>380000</v>
      </c>
      <c r="K240" s="132">
        <v>234319.91</v>
      </c>
      <c r="L240" s="132"/>
      <c r="M240" s="132"/>
      <c r="N240" s="171"/>
      <c r="O240" s="133"/>
      <c r="P240" s="115"/>
      <c r="Q240" s="171">
        <f t="shared" si="28"/>
        <v>0</v>
      </c>
      <c r="R240" s="116" t="s">
        <v>935</v>
      </c>
    </row>
    <row r="241" spans="1:50" ht="110.1" customHeight="1" x14ac:dyDescent="0.25">
      <c r="A241" s="109">
        <f t="shared" si="29"/>
        <v>219</v>
      </c>
      <c r="B241" s="192" t="s">
        <v>18</v>
      </c>
      <c r="C241" s="169" t="s">
        <v>32</v>
      </c>
      <c r="D241" s="129">
        <v>5002225</v>
      </c>
      <c r="E241" s="170" t="s">
        <v>424</v>
      </c>
      <c r="F241" s="129" t="s">
        <v>17</v>
      </c>
      <c r="G241" s="130">
        <v>42705</v>
      </c>
      <c r="H241" s="130">
        <v>42370</v>
      </c>
      <c r="I241" s="131" t="s">
        <v>437</v>
      </c>
      <c r="J241" s="132">
        <v>2540510.9500000002</v>
      </c>
      <c r="K241" s="132">
        <v>2027937.63</v>
      </c>
      <c r="L241" s="132">
        <v>1201212.0900000001</v>
      </c>
      <c r="M241" s="132">
        <v>1201212.0900000001</v>
      </c>
      <c r="N241" s="306">
        <v>1141151.49</v>
      </c>
      <c r="O241" s="133">
        <f t="shared" si="27"/>
        <v>5.2631574796436618E-2</v>
      </c>
      <c r="P241" s="132">
        <v>100000</v>
      </c>
      <c r="Q241" s="171">
        <f t="shared" si="28"/>
        <v>80000</v>
      </c>
      <c r="R241" s="116" t="s">
        <v>935</v>
      </c>
    </row>
    <row r="242" spans="1:50" ht="90.75" customHeight="1" x14ac:dyDescent="0.25">
      <c r="A242" s="109">
        <f t="shared" si="29"/>
        <v>220</v>
      </c>
      <c r="B242" s="192" t="s">
        <v>18</v>
      </c>
      <c r="C242" s="169" t="s">
        <v>280</v>
      </c>
      <c r="D242" s="129">
        <v>5033411</v>
      </c>
      <c r="E242" s="170" t="s">
        <v>426</v>
      </c>
      <c r="F242" s="129" t="s">
        <v>14</v>
      </c>
      <c r="G242" s="130">
        <v>43525</v>
      </c>
      <c r="H242" s="130">
        <v>43619</v>
      </c>
      <c r="I242" s="131" t="s">
        <v>208</v>
      </c>
      <c r="J242" s="134">
        <v>563000</v>
      </c>
      <c r="K242" s="132"/>
      <c r="L242" s="132"/>
      <c r="M242" s="132"/>
      <c r="N242" s="171"/>
      <c r="O242" s="133"/>
      <c r="P242" s="115"/>
      <c r="Q242" s="171">
        <f t="shared" si="28"/>
        <v>0</v>
      </c>
      <c r="R242" s="116" t="s">
        <v>935</v>
      </c>
    </row>
    <row r="243" spans="1:50" ht="88.5" customHeight="1" x14ac:dyDescent="0.25">
      <c r="A243" s="109">
        <f t="shared" si="29"/>
        <v>221</v>
      </c>
      <c r="B243" s="192" t="s">
        <v>18</v>
      </c>
      <c r="C243" s="169" t="s">
        <v>280</v>
      </c>
      <c r="D243" s="129">
        <v>5033580</v>
      </c>
      <c r="E243" s="170" t="s">
        <v>282</v>
      </c>
      <c r="F243" s="129" t="s">
        <v>14</v>
      </c>
      <c r="G243" s="130">
        <v>43525</v>
      </c>
      <c r="H243" s="130">
        <v>43636</v>
      </c>
      <c r="I243" s="131" t="s">
        <v>208</v>
      </c>
      <c r="J243" s="132">
        <v>339000</v>
      </c>
      <c r="K243" s="132">
        <v>254550.93</v>
      </c>
      <c r="L243" s="132"/>
      <c r="M243" s="132"/>
      <c r="N243" s="171"/>
      <c r="O243" s="133"/>
      <c r="P243" s="115"/>
      <c r="Q243" s="171">
        <f t="shared" si="28"/>
        <v>0</v>
      </c>
      <c r="R243" s="116" t="s">
        <v>935</v>
      </c>
    </row>
    <row r="244" spans="1:50" ht="104.25" customHeight="1" x14ac:dyDescent="0.25">
      <c r="A244" s="109">
        <f t="shared" si="29"/>
        <v>222</v>
      </c>
      <c r="B244" s="192" t="s">
        <v>18</v>
      </c>
      <c r="C244" s="169" t="s">
        <v>280</v>
      </c>
      <c r="D244" s="129">
        <v>5030027</v>
      </c>
      <c r="E244" s="170" t="s">
        <v>431</v>
      </c>
      <c r="F244" s="129" t="s">
        <v>14</v>
      </c>
      <c r="G244" s="130">
        <v>43525</v>
      </c>
      <c r="H244" s="130">
        <v>44075</v>
      </c>
      <c r="I244" s="131" t="s">
        <v>346</v>
      </c>
      <c r="J244" s="132">
        <v>180000</v>
      </c>
      <c r="K244" s="132"/>
      <c r="L244" s="132"/>
      <c r="M244" s="132"/>
      <c r="N244" s="171"/>
      <c r="O244" s="133"/>
      <c r="P244" s="115"/>
      <c r="Q244" s="171">
        <f t="shared" si="28"/>
        <v>0</v>
      </c>
      <c r="R244" s="116" t="s">
        <v>935</v>
      </c>
    </row>
    <row r="245" spans="1:50" s="62" customFormat="1" ht="95.1" customHeight="1" x14ac:dyDescent="0.25">
      <c r="A245" s="109">
        <f t="shared" si="29"/>
        <v>223</v>
      </c>
      <c r="B245" s="192" t="s">
        <v>18</v>
      </c>
      <c r="C245" s="169" t="s">
        <v>229</v>
      </c>
      <c r="D245" s="129">
        <v>5022550</v>
      </c>
      <c r="E245" s="170" t="s">
        <v>429</v>
      </c>
      <c r="F245" s="129" t="s">
        <v>14</v>
      </c>
      <c r="G245" s="130">
        <v>43186</v>
      </c>
      <c r="H245" s="130">
        <v>43185</v>
      </c>
      <c r="I245" s="131" t="s">
        <v>423</v>
      </c>
      <c r="J245" s="132">
        <v>893976</v>
      </c>
      <c r="K245" s="132">
        <v>844874</v>
      </c>
      <c r="L245" s="132">
        <v>840868.2</v>
      </c>
      <c r="M245" s="132">
        <v>840868.2</v>
      </c>
      <c r="N245" s="171"/>
      <c r="O245" s="133"/>
      <c r="P245" s="171">
        <v>50000</v>
      </c>
      <c r="Q245" s="171">
        <f t="shared" ref="Q245" si="30">P245*0.8</f>
        <v>40000</v>
      </c>
      <c r="R245" s="118" t="s">
        <v>935</v>
      </c>
    </row>
    <row r="246" spans="1:50" s="62" customFormat="1" ht="110.1" customHeight="1" x14ac:dyDescent="0.25">
      <c r="A246" s="109">
        <f t="shared" si="29"/>
        <v>224</v>
      </c>
      <c r="B246" s="192" t="s">
        <v>18</v>
      </c>
      <c r="C246" s="194" t="s">
        <v>228</v>
      </c>
      <c r="D246" s="144">
        <v>5067823</v>
      </c>
      <c r="E246" s="836" t="s">
        <v>1040</v>
      </c>
      <c r="F246" s="144" t="s">
        <v>14</v>
      </c>
      <c r="G246" s="142">
        <v>44152</v>
      </c>
      <c r="H246" s="142">
        <v>44379</v>
      </c>
      <c r="I246" s="118" t="s">
        <v>210</v>
      </c>
      <c r="J246" s="139">
        <v>1922764</v>
      </c>
      <c r="K246" s="139"/>
      <c r="L246" s="139"/>
      <c r="M246" s="139"/>
      <c r="N246" s="171"/>
      <c r="O246" s="140"/>
      <c r="P246" s="312"/>
      <c r="Q246" s="171"/>
      <c r="R246" s="118" t="s">
        <v>935</v>
      </c>
    </row>
    <row r="247" spans="1:50" s="62" customFormat="1" ht="95.1" customHeight="1" x14ac:dyDescent="0.25">
      <c r="A247" s="109">
        <f t="shared" si="29"/>
        <v>225</v>
      </c>
      <c r="B247" s="192" t="s">
        <v>18</v>
      </c>
      <c r="C247" s="194" t="s">
        <v>982</v>
      </c>
      <c r="D247" s="144">
        <v>5060652</v>
      </c>
      <c r="E247" s="836" t="s">
        <v>1041</v>
      </c>
      <c r="F247" s="144" t="s">
        <v>14</v>
      </c>
      <c r="G247" s="142">
        <v>44152</v>
      </c>
      <c r="H247" s="142">
        <v>44356</v>
      </c>
      <c r="I247" s="118" t="s">
        <v>536</v>
      </c>
      <c r="J247" s="139">
        <v>1981182.84</v>
      </c>
      <c r="K247" s="139"/>
      <c r="L247" s="139"/>
      <c r="M247" s="139"/>
      <c r="N247" s="171"/>
      <c r="O247" s="140"/>
      <c r="P247" s="312"/>
      <c r="Q247" s="171"/>
      <c r="R247" s="118" t="s">
        <v>935</v>
      </c>
    </row>
    <row r="248" spans="1:50" s="62" customFormat="1" ht="95.1" customHeight="1" x14ac:dyDescent="0.25">
      <c r="A248" s="109">
        <f t="shared" si="29"/>
        <v>226</v>
      </c>
      <c r="B248" s="192" t="s">
        <v>18</v>
      </c>
      <c r="C248" s="194" t="s">
        <v>227</v>
      </c>
      <c r="D248" s="144">
        <v>5055275</v>
      </c>
      <c r="E248" s="836" t="s">
        <v>1042</v>
      </c>
      <c r="F248" s="144" t="s">
        <v>14</v>
      </c>
      <c r="G248" s="142">
        <v>44152</v>
      </c>
      <c r="H248" s="142">
        <v>44396</v>
      </c>
      <c r="I248" s="118" t="s">
        <v>320</v>
      </c>
      <c r="J248" s="139">
        <v>852792.8</v>
      </c>
      <c r="K248" s="139"/>
      <c r="L248" s="139"/>
      <c r="M248" s="139"/>
      <c r="N248" s="171"/>
      <c r="O248" s="140"/>
      <c r="P248" s="312"/>
      <c r="Q248" s="171"/>
      <c r="R248" s="118" t="s">
        <v>935</v>
      </c>
    </row>
    <row r="249" spans="1:50" s="62" customFormat="1" ht="80.099999999999994" customHeight="1" x14ac:dyDescent="0.25">
      <c r="A249" s="109">
        <f t="shared" si="29"/>
        <v>227</v>
      </c>
      <c r="B249" s="192" t="s">
        <v>18</v>
      </c>
      <c r="C249" s="194" t="s">
        <v>229</v>
      </c>
      <c r="D249" s="144">
        <v>5056272</v>
      </c>
      <c r="E249" s="836" t="s">
        <v>1043</v>
      </c>
      <c r="F249" s="144" t="s">
        <v>14</v>
      </c>
      <c r="G249" s="142">
        <v>44152</v>
      </c>
      <c r="H249" s="142">
        <v>44362</v>
      </c>
      <c r="I249" s="118" t="s">
        <v>210</v>
      </c>
      <c r="J249" s="139">
        <v>740000</v>
      </c>
      <c r="K249" s="139"/>
      <c r="L249" s="139"/>
      <c r="M249" s="139"/>
      <c r="N249" s="171"/>
      <c r="O249" s="140"/>
      <c r="P249" s="312"/>
      <c r="Q249" s="171"/>
      <c r="R249" s="118" t="s">
        <v>935</v>
      </c>
    </row>
    <row r="250" spans="1:50" ht="80.099999999999994" customHeight="1" x14ac:dyDescent="0.25">
      <c r="A250" s="109">
        <f t="shared" si="29"/>
        <v>228</v>
      </c>
      <c r="B250" s="192" t="s">
        <v>18</v>
      </c>
      <c r="C250" s="169" t="s">
        <v>1044</v>
      </c>
      <c r="D250" s="129">
        <v>5063323</v>
      </c>
      <c r="E250" s="170" t="s">
        <v>1045</v>
      </c>
      <c r="F250" s="129" t="s">
        <v>14</v>
      </c>
      <c r="G250" s="130">
        <v>44152</v>
      </c>
      <c r="H250" s="130">
        <v>44410</v>
      </c>
      <c r="I250" s="131" t="s">
        <v>320</v>
      </c>
      <c r="J250" s="132">
        <v>3786367.38</v>
      </c>
      <c r="K250" s="132"/>
      <c r="L250" s="132"/>
      <c r="M250" s="132"/>
      <c r="N250" s="171"/>
      <c r="O250" s="133"/>
      <c r="P250" s="171"/>
      <c r="Q250" s="171"/>
      <c r="R250" s="116" t="s">
        <v>935</v>
      </c>
    </row>
    <row r="251" spans="1:50" s="9" customFormat="1" ht="36.75" customHeight="1" x14ac:dyDescent="0.25">
      <c r="A251" s="769"/>
      <c r="B251" s="149" t="s">
        <v>995</v>
      </c>
      <c r="C251" s="146" t="s">
        <v>464</v>
      </c>
      <c r="D251" s="229"/>
      <c r="E251" s="229"/>
      <c r="F251" s="229"/>
      <c r="G251" s="229"/>
      <c r="H251" s="149"/>
      <c r="I251" s="149">
        <f>COUNTA(I231:I250)</f>
        <v>20</v>
      </c>
      <c r="J251" s="150">
        <f>SUM(J231:J250)</f>
        <v>18356653.969999999</v>
      </c>
      <c r="K251" s="150">
        <f>SUM(K231:K250)</f>
        <v>4655703.55</v>
      </c>
      <c r="L251" s="150">
        <f>SUM(L231:L250)</f>
        <v>3205369.33</v>
      </c>
      <c r="M251" s="150">
        <f>SUM(M231:M250)</f>
        <v>3205369.33</v>
      </c>
      <c r="N251" s="150">
        <f>SUM(N231:N250)</f>
        <v>2180154.7400000002</v>
      </c>
      <c r="O251" s="230">
        <f t="shared" si="27"/>
        <v>0.47024854300020913</v>
      </c>
      <c r="P251" s="171">
        <f>SUM(P231:P250)</f>
        <v>200000</v>
      </c>
      <c r="Q251" s="171">
        <f>SUM(Q231:Q250)</f>
        <v>160000</v>
      </c>
      <c r="R251" s="116"/>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row>
    <row r="252" spans="1:50" s="60" customFormat="1" ht="36.75" customHeight="1" x14ac:dyDescent="0.25">
      <c r="A252" s="769"/>
      <c r="B252" s="231"/>
      <c r="C252" s="201"/>
      <c r="D252" s="232"/>
      <c r="E252" s="232"/>
      <c r="F252" s="232"/>
      <c r="G252" s="232"/>
      <c r="H252" s="233"/>
      <c r="I252" s="233"/>
      <c r="J252" s="233"/>
      <c r="K252" s="234">
        <f>K251/J251</f>
        <v>0.25362484675087005</v>
      </c>
      <c r="L252" s="234">
        <f>L251/J251</f>
        <v>0.17461620920885074</v>
      </c>
      <c r="M252" s="234">
        <f>M251/J251</f>
        <v>0.17461620920885074</v>
      </c>
      <c r="N252" s="150">
        <f>(M251-N251)/N251</f>
        <v>0.47024854300020913</v>
      </c>
      <c r="O252" s="150"/>
      <c r="P252" s="115"/>
      <c r="Q252" s="115"/>
      <c r="R252" s="116"/>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row>
    <row r="253" spans="1:50" ht="76.5" customHeight="1" x14ac:dyDescent="0.25">
      <c r="A253" s="109">
        <f>A250+1</f>
        <v>229</v>
      </c>
      <c r="B253" s="220" t="s">
        <v>31</v>
      </c>
      <c r="C253" s="169" t="s">
        <v>276</v>
      </c>
      <c r="D253" s="235">
        <v>5032944</v>
      </c>
      <c r="E253" s="170" t="s">
        <v>380</v>
      </c>
      <c r="F253" s="235" t="s">
        <v>14</v>
      </c>
      <c r="G253" s="236">
        <v>43423</v>
      </c>
      <c r="H253" s="236">
        <v>43374</v>
      </c>
      <c r="I253" s="237" t="s">
        <v>210</v>
      </c>
      <c r="J253" s="307">
        <v>1765925</v>
      </c>
      <c r="K253" s="238"/>
      <c r="L253" s="238"/>
      <c r="M253" s="238"/>
      <c r="N253" s="239"/>
      <c r="O253" s="115"/>
      <c r="P253" s="115"/>
      <c r="Q253" s="115"/>
      <c r="R253" s="116" t="s">
        <v>935</v>
      </c>
    </row>
    <row r="254" spans="1:50" ht="70.5" customHeight="1" x14ac:dyDescent="0.25">
      <c r="A254" s="109">
        <f>1+A253</f>
        <v>230</v>
      </c>
      <c r="B254" s="220" t="s">
        <v>31</v>
      </c>
      <c r="C254" s="169" t="s">
        <v>245</v>
      </c>
      <c r="D254" s="235">
        <v>5032848</v>
      </c>
      <c r="E254" s="170" t="s">
        <v>274</v>
      </c>
      <c r="F254" s="235" t="s">
        <v>14</v>
      </c>
      <c r="G254" s="236">
        <v>43423</v>
      </c>
      <c r="H254" s="236">
        <v>43511</v>
      </c>
      <c r="I254" s="237" t="s">
        <v>346</v>
      </c>
      <c r="J254" s="307">
        <v>1545080</v>
      </c>
      <c r="K254" s="238"/>
      <c r="L254" s="238"/>
      <c r="M254" s="238"/>
      <c r="N254" s="239"/>
      <c r="O254" s="115"/>
      <c r="P254" s="115"/>
      <c r="Q254" s="115"/>
      <c r="R254" s="116" t="s">
        <v>935</v>
      </c>
    </row>
    <row r="255" spans="1:50" ht="102" customHeight="1" x14ac:dyDescent="0.25">
      <c r="A255" s="109">
        <f t="shared" ref="A255:A260" si="31">1+A254</f>
        <v>231</v>
      </c>
      <c r="B255" s="220" t="s">
        <v>31</v>
      </c>
      <c r="C255" s="169" t="s">
        <v>246</v>
      </c>
      <c r="D255" s="235">
        <v>5032913</v>
      </c>
      <c r="E255" s="170" t="s">
        <v>381</v>
      </c>
      <c r="F255" s="235" t="s">
        <v>14</v>
      </c>
      <c r="G255" s="236">
        <v>43423</v>
      </c>
      <c r="H255" s="236">
        <v>43374</v>
      </c>
      <c r="I255" s="237" t="s">
        <v>320</v>
      </c>
      <c r="J255" s="307">
        <v>6433234</v>
      </c>
      <c r="K255" s="238"/>
      <c r="L255" s="238"/>
      <c r="M255" s="238"/>
      <c r="N255" s="239"/>
      <c r="O255" s="115"/>
      <c r="P255" s="115"/>
      <c r="Q255" s="115"/>
      <c r="R255" s="116" t="s">
        <v>935</v>
      </c>
    </row>
    <row r="256" spans="1:50" ht="106.5" customHeight="1" x14ac:dyDescent="0.25">
      <c r="A256" s="109">
        <f t="shared" si="31"/>
        <v>232</v>
      </c>
      <c r="B256" s="220" t="s">
        <v>31</v>
      </c>
      <c r="C256" s="169" t="s">
        <v>275</v>
      </c>
      <c r="D256" s="235">
        <v>5032930</v>
      </c>
      <c r="E256" s="170" t="s">
        <v>379</v>
      </c>
      <c r="F256" s="235" t="s">
        <v>14</v>
      </c>
      <c r="G256" s="236">
        <v>43423</v>
      </c>
      <c r="H256" s="236">
        <v>43497</v>
      </c>
      <c r="I256" s="237" t="s">
        <v>346</v>
      </c>
      <c r="J256" s="307">
        <v>408670</v>
      </c>
      <c r="K256" s="238"/>
      <c r="L256" s="238"/>
      <c r="M256" s="238"/>
      <c r="N256" s="239"/>
      <c r="O256" s="115"/>
      <c r="P256" s="115"/>
      <c r="Q256" s="115"/>
      <c r="R256" s="116" t="s">
        <v>935</v>
      </c>
    </row>
    <row r="257" spans="1:18" ht="84" customHeight="1" x14ac:dyDescent="0.25">
      <c r="A257" s="109">
        <f t="shared" si="31"/>
        <v>233</v>
      </c>
      <c r="B257" s="220" t="s">
        <v>31</v>
      </c>
      <c r="C257" s="169" t="s">
        <v>248</v>
      </c>
      <c r="D257" s="235">
        <v>5032957</v>
      </c>
      <c r="E257" s="170" t="s">
        <v>383</v>
      </c>
      <c r="F257" s="235" t="s">
        <v>14</v>
      </c>
      <c r="G257" s="236">
        <v>43426</v>
      </c>
      <c r="H257" s="236">
        <v>43689</v>
      </c>
      <c r="I257" s="237" t="s">
        <v>324</v>
      </c>
      <c r="J257" s="238">
        <v>981197.12</v>
      </c>
      <c r="K257" s="238">
        <v>981197.12</v>
      </c>
      <c r="L257" s="238">
        <v>835760</v>
      </c>
      <c r="M257" s="238">
        <v>835760</v>
      </c>
      <c r="N257" s="239"/>
      <c r="O257" s="115"/>
      <c r="P257" s="238">
        <v>200000</v>
      </c>
      <c r="Q257" s="238">
        <f>P257*0.8</f>
        <v>160000</v>
      </c>
      <c r="R257" s="116" t="s">
        <v>935</v>
      </c>
    </row>
    <row r="258" spans="1:18" ht="99.75" customHeight="1" x14ac:dyDescent="0.25">
      <c r="A258" s="109">
        <f t="shared" si="31"/>
        <v>234</v>
      </c>
      <c r="B258" s="220" t="s">
        <v>31</v>
      </c>
      <c r="C258" s="169" t="s">
        <v>246</v>
      </c>
      <c r="D258" s="235">
        <v>5031648</v>
      </c>
      <c r="E258" s="170" t="s">
        <v>247</v>
      </c>
      <c r="F258" s="235" t="s">
        <v>14</v>
      </c>
      <c r="G258" s="236">
        <v>43426</v>
      </c>
      <c r="H258" s="236">
        <v>43437</v>
      </c>
      <c r="I258" s="237" t="s">
        <v>209</v>
      </c>
      <c r="J258" s="238">
        <v>1110000</v>
      </c>
      <c r="K258" s="238"/>
      <c r="L258" s="238"/>
      <c r="M258" s="238"/>
      <c r="N258" s="239"/>
      <c r="O258" s="115"/>
      <c r="P258" s="115"/>
      <c r="Q258" s="238">
        <f t="shared" ref="Q258:Q260" si="32">P258*0.8</f>
        <v>0</v>
      </c>
      <c r="R258" s="116" t="s">
        <v>935</v>
      </c>
    </row>
    <row r="259" spans="1:18" ht="70.5" customHeight="1" x14ac:dyDescent="0.25">
      <c r="A259" s="109">
        <f t="shared" si="31"/>
        <v>235</v>
      </c>
      <c r="B259" s="220" t="s">
        <v>31</v>
      </c>
      <c r="C259" s="169" t="s">
        <v>245</v>
      </c>
      <c r="D259" s="235">
        <v>5033049</v>
      </c>
      <c r="E259" s="170" t="s">
        <v>382</v>
      </c>
      <c r="F259" s="235" t="s">
        <v>14</v>
      </c>
      <c r="G259" s="236">
        <v>43426</v>
      </c>
      <c r="H259" s="236">
        <v>43435</v>
      </c>
      <c r="I259" s="237" t="s">
        <v>209</v>
      </c>
      <c r="J259" s="238">
        <v>410000</v>
      </c>
      <c r="K259" s="238">
        <v>364447.16</v>
      </c>
      <c r="L259" s="238">
        <v>364447.16</v>
      </c>
      <c r="M259" s="238">
        <v>364447.16</v>
      </c>
      <c r="N259" s="239"/>
      <c r="O259" s="115"/>
      <c r="P259" s="115"/>
      <c r="Q259" s="238">
        <f t="shared" si="32"/>
        <v>0</v>
      </c>
      <c r="R259" s="116" t="s">
        <v>935</v>
      </c>
    </row>
    <row r="260" spans="1:18" ht="112.5" customHeight="1" x14ac:dyDescent="0.25">
      <c r="A260" s="109">
        <f t="shared" si="31"/>
        <v>236</v>
      </c>
      <c r="B260" s="240" t="s">
        <v>31</v>
      </c>
      <c r="C260" s="169" t="s">
        <v>32</v>
      </c>
      <c r="D260" s="235">
        <v>5001877</v>
      </c>
      <c r="E260" s="170" t="s">
        <v>384</v>
      </c>
      <c r="F260" s="235" t="s">
        <v>17</v>
      </c>
      <c r="G260" s="236">
        <v>42614</v>
      </c>
      <c r="H260" s="236">
        <v>41640</v>
      </c>
      <c r="I260" s="237" t="s">
        <v>385</v>
      </c>
      <c r="J260" s="238">
        <v>7333185.8099999996</v>
      </c>
      <c r="K260" s="238">
        <v>7333185.8099999996</v>
      </c>
      <c r="L260" s="238">
        <v>6574862.7199999997</v>
      </c>
      <c r="M260" s="238">
        <v>6574862.7199999997</v>
      </c>
      <c r="N260" s="239">
        <v>6246073.0300000003</v>
      </c>
      <c r="O260" s="241"/>
      <c r="P260" s="238">
        <v>100000</v>
      </c>
      <c r="Q260" s="238">
        <f t="shared" si="32"/>
        <v>80000</v>
      </c>
      <c r="R260" s="116" t="s">
        <v>935</v>
      </c>
    </row>
    <row r="261" spans="1:18" ht="47.25" customHeight="1" x14ac:dyDescent="0.25">
      <c r="A261" s="770"/>
      <c r="B261" s="242" t="s">
        <v>475</v>
      </c>
      <c r="C261" s="243" t="s">
        <v>466</v>
      </c>
      <c r="D261" s="158"/>
      <c r="E261" s="158"/>
      <c r="F261" s="158"/>
      <c r="G261" s="158"/>
      <c r="H261" s="158"/>
      <c r="I261" s="242">
        <f>COUNTA(I253:I260)</f>
        <v>8</v>
      </c>
      <c r="J261" s="160">
        <f>SUM(J253:J260)</f>
        <v>19987291.93</v>
      </c>
      <c r="K261" s="160">
        <f>SUM(K253:K260)</f>
        <v>8678830.0899999999</v>
      </c>
      <c r="L261" s="160">
        <f>SUM(L253:L260)</f>
        <v>7775069.8799999999</v>
      </c>
      <c r="M261" s="160">
        <f>SUM(M253:M260)</f>
        <v>7775069.8799999999</v>
      </c>
      <c r="N261" s="160">
        <f>SUM(N253:N260)</f>
        <v>6246073.0300000003</v>
      </c>
      <c r="O261" s="244">
        <f>(M261-N261)/N261</f>
        <v>0.24479330335335506</v>
      </c>
      <c r="P261" s="238">
        <f>SUM(P253:P260)</f>
        <v>300000</v>
      </c>
      <c r="Q261" s="238">
        <f>SUM(Q253:Q260)</f>
        <v>240000</v>
      </c>
      <c r="R261" s="116"/>
    </row>
    <row r="262" spans="1:18" ht="24.95" customHeight="1" x14ac:dyDescent="0.25">
      <c r="A262" s="770"/>
      <c r="B262" s="245"/>
      <c r="C262" s="243"/>
      <c r="D262" s="158"/>
      <c r="E262" s="158"/>
      <c r="F262" s="158"/>
      <c r="G262" s="158"/>
      <c r="H262" s="158"/>
      <c r="I262" s="166"/>
      <c r="J262" s="160"/>
      <c r="K262" s="160">
        <f>K261/J261</f>
        <v>0.43421740776065204</v>
      </c>
      <c r="L262" s="160">
        <f>L261/J261</f>
        <v>0.38900066638492331</v>
      </c>
      <c r="M262" s="160">
        <f>M261/J261</f>
        <v>0.38900066638492331</v>
      </c>
      <c r="N262" s="160">
        <f>(M261-N261)/N261</f>
        <v>0.24479330335335506</v>
      </c>
      <c r="O262" s="115"/>
      <c r="P262" s="115"/>
      <c r="Q262" s="115"/>
      <c r="R262" s="116"/>
    </row>
    <row r="263" spans="1:18" ht="141.75" customHeight="1" x14ac:dyDescent="0.25">
      <c r="A263" s="109">
        <f>1+A260</f>
        <v>237</v>
      </c>
      <c r="B263" s="246" t="s">
        <v>23</v>
      </c>
      <c r="C263" s="138" t="s">
        <v>24</v>
      </c>
      <c r="D263" s="131">
        <v>5030713</v>
      </c>
      <c r="E263" s="128" t="s">
        <v>330</v>
      </c>
      <c r="F263" s="131" t="s">
        <v>14</v>
      </c>
      <c r="G263" s="247">
        <v>43314</v>
      </c>
      <c r="H263" s="247">
        <v>43516</v>
      </c>
      <c r="I263" s="131" t="s">
        <v>320</v>
      </c>
      <c r="J263" s="132">
        <v>499750</v>
      </c>
      <c r="K263" s="132">
        <v>461628.6</v>
      </c>
      <c r="L263" s="132">
        <v>55842.17</v>
      </c>
      <c r="M263" s="132">
        <v>55842.17</v>
      </c>
      <c r="N263" s="171"/>
      <c r="O263" s="132"/>
      <c r="P263" s="132">
        <v>50000</v>
      </c>
      <c r="Q263" s="132">
        <f>P263*0.8</f>
        <v>40000</v>
      </c>
      <c r="R263" s="116" t="s">
        <v>935</v>
      </c>
    </row>
    <row r="264" spans="1:18" ht="76.5" customHeight="1" x14ac:dyDescent="0.25">
      <c r="A264" s="109">
        <f>1+A263</f>
        <v>238</v>
      </c>
      <c r="B264" s="248" t="s">
        <v>23</v>
      </c>
      <c r="C264" s="138" t="s">
        <v>12</v>
      </c>
      <c r="D264" s="131">
        <v>5000265</v>
      </c>
      <c r="E264" s="128" t="s">
        <v>42</v>
      </c>
      <c r="F264" s="131" t="s">
        <v>14</v>
      </c>
      <c r="G264" s="247">
        <v>42422</v>
      </c>
      <c r="H264" s="247">
        <v>42360</v>
      </c>
      <c r="I264" s="131" t="s">
        <v>331</v>
      </c>
      <c r="J264" s="132">
        <v>119679</v>
      </c>
      <c r="K264" s="132">
        <v>119679</v>
      </c>
      <c r="L264" s="132">
        <v>119275.13</v>
      </c>
      <c r="M264" s="132">
        <v>119275.13</v>
      </c>
      <c r="N264" s="171">
        <v>119275.13</v>
      </c>
      <c r="O264" s="133">
        <f>(M264-N264)/N264</f>
        <v>0</v>
      </c>
      <c r="P264" s="132">
        <v>0</v>
      </c>
      <c r="Q264" s="115"/>
      <c r="R264" s="116" t="s">
        <v>935</v>
      </c>
    </row>
    <row r="265" spans="1:18" ht="122.25" customHeight="1" x14ac:dyDescent="0.25">
      <c r="A265" s="109">
        <f t="shared" ref="A265:A272" si="33">1+A264</f>
        <v>239</v>
      </c>
      <c r="B265" s="248" t="s">
        <v>23</v>
      </c>
      <c r="C265" s="138" t="s">
        <v>220</v>
      </c>
      <c r="D265" s="131">
        <v>5010357</v>
      </c>
      <c r="E265" s="128" t="s">
        <v>332</v>
      </c>
      <c r="F265" s="131" t="s">
        <v>14</v>
      </c>
      <c r="G265" s="247">
        <v>43158</v>
      </c>
      <c r="H265" s="247">
        <v>43209</v>
      </c>
      <c r="I265" s="131" t="s">
        <v>205</v>
      </c>
      <c r="J265" s="134">
        <v>480250</v>
      </c>
      <c r="K265" s="132">
        <v>309321.21999999997</v>
      </c>
      <c r="L265" s="132">
        <v>309321.21999999997</v>
      </c>
      <c r="M265" s="132">
        <v>309321.21999999997</v>
      </c>
      <c r="N265" s="171"/>
      <c r="O265" s="133"/>
      <c r="P265" s="132"/>
      <c r="Q265" s="115"/>
      <c r="R265" s="116" t="s">
        <v>935</v>
      </c>
    </row>
    <row r="266" spans="1:18" ht="102.75" customHeight="1" x14ac:dyDescent="0.25">
      <c r="A266" s="109">
        <f t="shared" si="33"/>
        <v>240</v>
      </c>
      <c r="B266" s="246" t="s">
        <v>23</v>
      </c>
      <c r="C266" s="138" t="s">
        <v>59</v>
      </c>
      <c r="D266" s="131">
        <v>5007904</v>
      </c>
      <c r="E266" s="128" t="s">
        <v>336</v>
      </c>
      <c r="F266" s="131" t="s">
        <v>14</v>
      </c>
      <c r="G266" s="247">
        <v>42943</v>
      </c>
      <c r="H266" s="247">
        <v>43069</v>
      </c>
      <c r="I266" s="131" t="s">
        <v>209</v>
      </c>
      <c r="J266" s="132">
        <v>450000</v>
      </c>
      <c r="K266" s="132">
        <v>405990</v>
      </c>
      <c r="L266" s="132">
        <v>405990</v>
      </c>
      <c r="M266" s="132">
        <v>405990</v>
      </c>
      <c r="N266" s="171"/>
      <c r="O266" s="133"/>
      <c r="P266" s="132">
        <v>0</v>
      </c>
      <c r="Q266" s="115"/>
      <c r="R266" s="116" t="s">
        <v>935</v>
      </c>
    </row>
    <row r="267" spans="1:18" ht="93" customHeight="1" x14ac:dyDescent="0.25">
      <c r="A267" s="109">
        <f t="shared" si="33"/>
        <v>241</v>
      </c>
      <c r="B267" s="248" t="s">
        <v>23</v>
      </c>
      <c r="C267" s="138" t="s">
        <v>221</v>
      </c>
      <c r="D267" s="131">
        <v>5014773</v>
      </c>
      <c r="E267" s="128" t="s">
        <v>334</v>
      </c>
      <c r="F267" s="131" t="s">
        <v>14</v>
      </c>
      <c r="G267" s="247">
        <v>43158</v>
      </c>
      <c r="H267" s="247">
        <v>43367</v>
      </c>
      <c r="I267" s="131" t="s">
        <v>210</v>
      </c>
      <c r="J267" s="132">
        <v>1350000</v>
      </c>
      <c r="K267" s="132">
        <v>958033.9</v>
      </c>
      <c r="L267" s="132">
        <v>202162.46</v>
      </c>
      <c r="M267" s="132">
        <v>202162.46</v>
      </c>
      <c r="N267" s="171">
        <v>202162.46</v>
      </c>
      <c r="O267" s="133">
        <f t="shared" ref="O267:O273" si="34">(M267-N267)/N267</f>
        <v>0</v>
      </c>
      <c r="P267" s="171">
        <v>80000</v>
      </c>
      <c r="Q267" s="171">
        <f>P267*0.8</f>
        <v>64000</v>
      </c>
      <c r="R267" s="116" t="s">
        <v>935</v>
      </c>
    </row>
    <row r="268" spans="1:18" ht="127.5" customHeight="1" x14ac:dyDescent="0.25">
      <c r="A268" s="109">
        <f t="shared" si="33"/>
        <v>242</v>
      </c>
      <c r="B268" s="248" t="s">
        <v>23</v>
      </c>
      <c r="C268" s="138" t="s">
        <v>222</v>
      </c>
      <c r="D268" s="131">
        <v>5010723</v>
      </c>
      <c r="E268" s="128" t="s">
        <v>333</v>
      </c>
      <c r="F268" s="131" t="s">
        <v>14</v>
      </c>
      <c r="G268" s="247">
        <v>43158</v>
      </c>
      <c r="H268" s="247">
        <v>43374</v>
      </c>
      <c r="I268" s="131" t="s">
        <v>324</v>
      </c>
      <c r="J268" s="132">
        <v>615000</v>
      </c>
      <c r="K268" s="132">
        <v>405147.6</v>
      </c>
      <c r="L268" s="132">
        <v>405147.6</v>
      </c>
      <c r="M268" s="132">
        <v>405147.6</v>
      </c>
      <c r="N268" s="171"/>
      <c r="O268" s="133"/>
      <c r="P268" s="171">
        <v>80000</v>
      </c>
      <c r="Q268" s="171">
        <f>P268*0.8</f>
        <v>64000</v>
      </c>
      <c r="R268" s="116" t="s">
        <v>935</v>
      </c>
    </row>
    <row r="269" spans="1:18" ht="82.5" customHeight="1" x14ac:dyDescent="0.25">
      <c r="A269" s="109">
        <f t="shared" si="33"/>
        <v>243</v>
      </c>
      <c r="B269" s="248" t="s">
        <v>23</v>
      </c>
      <c r="C269" s="138" t="s">
        <v>32</v>
      </c>
      <c r="D269" s="131">
        <v>5001276</v>
      </c>
      <c r="E269" s="128" t="s">
        <v>335</v>
      </c>
      <c r="F269" s="131" t="s">
        <v>17</v>
      </c>
      <c r="G269" s="247">
        <v>42548</v>
      </c>
      <c r="H269" s="247">
        <v>41640</v>
      </c>
      <c r="I269" s="131" t="s">
        <v>325</v>
      </c>
      <c r="J269" s="132">
        <v>7586751.9800000004</v>
      </c>
      <c r="K269" s="132">
        <v>6498077.04</v>
      </c>
      <c r="L269" s="132">
        <v>6668358.3799999999</v>
      </c>
      <c r="M269" s="132">
        <v>6668358.3799999999</v>
      </c>
      <c r="N269" s="171">
        <v>6044424.9199999999</v>
      </c>
      <c r="O269" s="133">
        <f t="shared" si="34"/>
        <v>0.10322461909246446</v>
      </c>
      <c r="P269" s="171">
        <v>40000</v>
      </c>
      <c r="Q269" s="171">
        <f>P269*0.8</f>
        <v>32000</v>
      </c>
      <c r="R269" s="116" t="s">
        <v>935</v>
      </c>
    </row>
    <row r="270" spans="1:18" ht="132.75" customHeight="1" x14ac:dyDescent="0.25">
      <c r="A270" s="109">
        <f t="shared" si="33"/>
        <v>244</v>
      </c>
      <c r="B270" s="249" t="s">
        <v>23</v>
      </c>
      <c r="C270" s="138" t="s">
        <v>24</v>
      </c>
      <c r="D270" s="131">
        <v>5007637</v>
      </c>
      <c r="E270" s="128" t="s">
        <v>25</v>
      </c>
      <c r="F270" s="131" t="s">
        <v>14</v>
      </c>
      <c r="G270" s="247">
        <v>42912</v>
      </c>
      <c r="H270" s="247">
        <v>42930</v>
      </c>
      <c r="I270" s="131" t="s">
        <v>348</v>
      </c>
      <c r="J270" s="132">
        <v>1660260.4</v>
      </c>
      <c r="K270" s="132">
        <v>1099701.44</v>
      </c>
      <c r="L270" s="132">
        <v>1099701.44</v>
      </c>
      <c r="M270" s="132">
        <v>1099701.44</v>
      </c>
      <c r="N270" s="171">
        <v>938705.91</v>
      </c>
      <c r="O270" s="133">
        <f t="shared" si="34"/>
        <v>0.17150795396611479</v>
      </c>
      <c r="P270" s="132">
        <v>0</v>
      </c>
      <c r="Q270" s="171">
        <f>P270*0.8</f>
        <v>0</v>
      </c>
      <c r="R270" s="116" t="s">
        <v>935</v>
      </c>
    </row>
    <row r="271" spans="1:18" s="62" customFormat="1" ht="132.75" customHeight="1" x14ac:dyDescent="0.25">
      <c r="A271" s="109">
        <f t="shared" si="33"/>
        <v>245</v>
      </c>
      <c r="B271" s="249" t="s">
        <v>23</v>
      </c>
      <c r="C271" s="143" t="s">
        <v>24</v>
      </c>
      <c r="D271" s="118">
        <v>5067140</v>
      </c>
      <c r="E271" s="145" t="s">
        <v>927</v>
      </c>
      <c r="F271" s="131" t="s">
        <v>14</v>
      </c>
      <c r="G271" s="308">
        <v>44068</v>
      </c>
      <c r="H271" s="308">
        <v>44165</v>
      </c>
      <c r="I271" s="118" t="s">
        <v>208</v>
      </c>
      <c r="J271" s="139">
        <v>1716620</v>
      </c>
      <c r="K271" s="139"/>
      <c r="L271" s="139"/>
      <c r="M271" s="139"/>
      <c r="N271" s="250"/>
      <c r="O271" s="140"/>
      <c r="P271" s="139"/>
      <c r="Q271" s="171"/>
      <c r="R271" s="118" t="s">
        <v>991</v>
      </c>
    </row>
    <row r="272" spans="1:18" ht="120" customHeight="1" x14ac:dyDescent="0.25">
      <c r="A272" s="109">
        <f t="shared" si="33"/>
        <v>246</v>
      </c>
      <c r="B272" s="249" t="s">
        <v>23</v>
      </c>
      <c r="C272" s="143" t="s">
        <v>928</v>
      </c>
      <c r="D272" s="131">
        <v>5067309</v>
      </c>
      <c r="E272" s="145" t="s">
        <v>929</v>
      </c>
      <c r="F272" s="131" t="s">
        <v>14</v>
      </c>
      <c r="G272" s="247">
        <v>44068</v>
      </c>
      <c r="H272" s="247">
        <v>44044</v>
      </c>
      <c r="I272" s="131" t="s">
        <v>331</v>
      </c>
      <c r="J272" s="132">
        <v>270270</v>
      </c>
      <c r="K272" s="132"/>
      <c r="L272" s="132"/>
      <c r="M272" s="132"/>
      <c r="N272" s="250"/>
      <c r="O272" s="133"/>
      <c r="P272" s="115"/>
      <c r="Q272" s="115"/>
      <c r="R272" s="116" t="s">
        <v>991</v>
      </c>
    </row>
    <row r="273" spans="1:18" ht="27" customHeight="1" x14ac:dyDescent="0.25">
      <c r="A273" s="771"/>
      <c r="B273" s="251" t="s">
        <v>476</v>
      </c>
      <c r="C273" s="252" t="s">
        <v>467</v>
      </c>
      <c r="D273" s="253"/>
      <c r="E273" s="253"/>
      <c r="F273" s="253"/>
      <c r="G273" s="254"/>
      <c r="H273" s="254"/>
      <c r="I273" s="310">
        <f>COUNTA(I263:I272)</f>
        <v>10</v>
      </c>
      <c r="J273" s="256">
        <f>SUM(J263:J272)</f>
        <v>14748581.380000001</v>
      </c>
      <c r="K273" s="256">
        <f>SUM(K263:K272)</f>
        <v>10257578.799999999</v>
      </c>
      <c r="L273" s="256">
        <f>SUM(L263:L272)</f>
        <v>9265798.4000000004</v>
      </c>
      <c r="M273" s="256">
        <f>SUM(M263:M272)</f>
        <v>9265798.4000000004</v>
      </c>
      <c r="N273" s="257">
        <f>SUM(N263:N272)</f>
        <v>7304568.4199999999</v>
      </c>
      <c r="O273" s="258">
        <f t="shared" si="34"/>
        <v>0.26849361484932199</v>
      </c>
      <c r="P273" s="132">
        <f>SUM(P263:P270)</f>
        <v>250000</v>
      </c>
      <c r="Q273" s="132">
        <f>SUM(Q263:Q270)</f>
        <v>200000</v>
      </c>
      <c r="R273" s="116"/>
    </row>
    <row r="274" spans="1:18" ht="27" customHeight="1" x14ac:dyDescent="0.25">
      <c r="A274" s="771"/>
      <c r="B274" s="259"/>
      <c r="C274" s="260"/>
      <c r="D274" s="253"/>
      <c r="E274" s="253"/>
      <c r="F274" s="253"/>
      <c r="G274" s="254"/>
      <c r="H274" s="254"/>
      <c r="I274" s="255"/>
      <c r="J274" s="256"/>
      <c r="K274" s="256">
        <f>K273/J273</f>
        <v>0.69549596233776878</v>
      </c>
      <c r="L274" s="256">
        <f>L273/J273</f>
        <v>0.6282501456421431</v>
      </c>
      <c r="M274" s="256">
        <f>M273/J273</f>
        <v>0.6282501456421431</v>
      </c>
      <c r="N274" s="257">
        <f>(M273-N273)/N273</f>
        <v>0.26849361484932199</v>
      </c>
      <c r="O274" s="257"/>
      <c r="P274" s="115"/>
      <c r="Q274" s="132"/>
      <c r="R274" s="116"/>
    </row>
    <row r="275" spans="1:18" ht="82.5" customHeight="1" x14ac:dyDescent="0.25">
      <c r="A275" s="109">
        <f>1+A272</f>
        <v>247</v>
      </c>
      <c r="B275" s="261" t="s">
        <v>46</v>
      </c>
      <c r="C275" s="169" t="s">
        <v>24</v>
      </c>
      <c r="D275" s="287">
        <v>5030715</v>
      </c>
      <c r="E275" s="170" t="s">
        <v>337</v>
      </c>
      <c r="F275" s="131" t="s">
        <v>14</v>
      </c>
      <c r="G275" s="288">
        <v>43319</v>
      </c>
      <c r="H275" s="288">
        <v>43909</v>
      </c>
      <c r="I275" s="289" t="s">
        <v>377</v>
      </c>
      <c r="J275" s="291">
        <v>960387.4</v>
      </c>
      <c r="K275" s="291">
        <v>960387.4</v>
      </c>
      <c r="L275" s="262">
        <v>116175.9</v>
      </c>
      <c r="M275" s="262">
        <v>116175.9</v>
      </c>
      <c r="N275" s="112"/>
      <c r="O275" s="115"/>
      <c r="P275" s="132">
        <v>60000</v>
      </c>
      <c r="Q275" s="132">
        <f>P275*0.5</f>
        <v>30000</v>
      </c>
      <c r="R275" s="116" t="s">
        <v>935</v>
      </c>
    </row>
    <row r="276" spans="1:18" ht="72.75" customHeight="1" x14ac:dyDescent="0.25">
      <c r="A276" s="109">
        <f>1+A275</f>
        <v>248</v>
      </c>
      <c r="B276" s="261" t="s">
        <v>46</v>
      </c>
      <c r="C276" s="169" t="s">
        <v>727</v>
      </c>
      <c r="D276" s="287">
        <v>5047346</v>
      </c>
      <c r="E276" s="170" t="s">
        <v>728</v>
      </c>
      <c r="F276" s="131" t="s">
        <v>14</v>
      </c>
      <c r="G276" s="288">
        <v>44135</v>
      </c>
      <c r="H276" s="288">
        <v>44135</v>
      </c>
      <c r="I276" s="289" t="s">
        <v>321</v>
      </c>
      <c r="J276" s="291">
        <v>3298950.76</v>
      </c>
      <c r="K276" s="111"/>
      <c r="L276" s="111"/>
      <c r="M276" s="111"/>
      <c r="N276" s="112"/>
      <c r="O276" s="115"/>
      <c r="P276" s="115"/>
      <c r="Q276" s="115"/>
      <c r="R276" s="116" t="s">
        <v>935</v>
      </c>
    </row>
    <row r="277" spans="1:18" ht="64.5" customHeight="1" x14ac:dyDescent="0.25">
      <c r="A277" s="109">
        <f t="shared" ref="A277:A285" si="35">1+A276</f>
        <v>249</v>
      </c>
      <c r="B277" s="261" t="s">
        <v>46</v>
      </c>
      <c r="C277" s="169" t="s">
        <v>47</v>
      </c>
      <c r="D277" s="287">
        <v>5006618</v>
      </c>
      <c r="E277" s="170" t="s">
        <v>48</v>
      </c>
      <c r="F277" s="131" t="s">
        <v>14</v>
      </c>
      <c r="G277" s="288">
        <v>43490</v>
      </c>
      <c r="H277" s="288">
        <v>43490</v>
      </c>
      <c r="I277" s="289" t="s">
        <v>346</v>
      </c>
      <c r="J277" s="291">
        <v>869154.55</v>
      </c>
      <c r="K277" s="291">
        <v>869154.55</v>
      </c>
      <c r="L277" s="291">
        <v>700951.45</v>
      </c>
      <c r="M277" s="291">
        <v>700951.45</v>
      </c>
      <c r="N277" s="293">
        <v>304808.36</v>
      </c>
      <c r="O277" s="113">
        <f>(M277-N277)/N277</f>
        <v>1.2996464073360716</v>
      </c>
      <c r="P277" s="132">
        <v>60000</v>
      </c>
      <c r="Q277" s="132">
        <f>P277*0.5</f>
        <v>30000</v>
      </c>
      <c r="R277" s="116" t="s">
        <v>935</v>
      </c>
    </row>
    <row r="278" spans="1:18" ht="99" customHeight="1" x14ac:dyDescent="0.25">
      <c r="A278" s="109">
        <f t="shared" si="35"/>
        <v>250</v>
      </c>
      <c r="B278" s="261" t="s">
        <v>46</v>
      </c>
      <c r="C278" s="169" t="s">
        <v>338</v>
      </c>
      <c r="D278" s="287">
        <v>5023626</v>
      </c>
      <c r="E278" s="170" t="s">
        <v>239</v>
      </c>
      <c r="F278" s="131" t="s">
        <v>14</v>
      </c>
      <c r="G278" s="288">
        <v>43951</v>
      </c>
      <c r="H278" s="288">
        <v>43951</v>
      </c>
      <c r="I278" s="289" t="s">
        <v>216</v>
      </c>
      <c r="J278" s="291">
        <v>2243160</v>
      </c>
      <c r="K278" s="291">
        <v>2243160</v>
      </c>
      <c r="L278" s="111"/>
      <c r="M278" s="111"/>
      <c r="N278" s="112"/>
      <c r="O278" s="113"/>
      <c r="P278" s="291">
        <v>0</v>
      </c>
      <c r="Q278" s="115"/>
      <c r="R278" s="116" t="s">
        <v>935</v>
      </c>
    </row>
    <row r="279" spans="1:18" ht="87" customHeight="1" x14ac:dyDescent="0.25">
      <c r="A279" s="109">
        <f t="shared" si="35"/>
        <v>251</v>
      </c>
      <c r="B279" s="261" t="s">
        <v>46</v>
      </c>
      <c r="C279" s="169" t="s">
        <v>339</v>
      </c>
      <c r="D279" s="287">
        <v>5027188</v>
      </c>
      <c r="E279" s="170" t="s">
        <v>238</v>
      </c>
      <c r="F279" s="131" t="s">
        <v>14</v>
      </c>
      <c r="G279" s="288">
        <v>43770</v>
      </c>
      <c r="H279" s="288">
        <v>43770</v>
      </c>
      <c r="I279" s="289" t="s">
        <v>344</v>
      </c>
      <c r="J279" s="291">
        <v>237620.33</v>
      </c>
      <c r="K279" s="291">
        <v>180880.83</v>
      </c>
      <c r="L279" s="111">
        <v>79207.83</v>
      </c>
      <c r="M279" s="111">
        <v>79207.83</v>
      </c>
      <c r="N279" s="112"/>
      <c r="O279" s="113"/>
      <c r="P279" s="291">
        <v>0</v>
      </c>
      <c r="Q279" s="115"/>
      <c r="R279" s="116" t="s">
        <v>935</v>
      </c>
    </row>
    <row r="280" spans="1:18" ht="72" customHeight="1" x14ac:dyDescent="0.25">
      <c r="A280" s="109">
        <f t="shared" si="35"/>
        <v>252</v>
      </c>
      <c r="B280" s="261" t="s">
        <v>46</v>
      </c>
      <c r="C280" s="169" t="s">
        <v>32</v>
      </c>
      <c r="D280" s="287">
        <v>5000224</v>
      </c>
      <c r="E280" s="170" t="s">
        <v>61</v>
      </c>
      <c r="F280" s="131" t="s">
        <v>14</v>
      </c>
      <c r="G280" s="288">
        <v>41912</v>
      </c>
      <c r="H280" s="288">
        <v>41912</v>
      </c>
      <c r="I280" s="289" t="s">
        <v>345</v>
      </c>
      <c r="J280" s="291">
        <v>6605782.9100000001</v>
      </c>
      <c r="K280" s="291">
        <v>6082785.2999999998</v>
      </c>
      <c r="L280" s="291">
        <v>5765811.3799999999</v>
      </c>
      <c r="M280" s="291">
        <v>5765114.6900000004</v>
      </c>
      <c r="N280" s="293">
        <v>5479590.1699999999</v>
      </c>
      <c r="O280" s="113">
        <f t="shared" ref="O280:O286" si="36">(M280-N280)/N280</f>
        <v>5.210691149188635E-2</v>
      </c>
      <c r="P280" s="291">
        <v>0</v>
      </c>
      <c r="Q280" s="115"/>
      <c r="R280" s="116" t="s">
        <v>935</v>
      </c>
    </row>
    <row r="281" spans="1:18" ht="76.5" customHeight="1" x14ac:dyDescent="0.25">
      <c r="A281" s="109">
        <f t="shared" si="35"/>
        <v>253</v>
      </c>
      <c r="B281" s="261" t="s">
        <v>46</v>
      </c>
      <c r="C281" s="169" t="s">
        <v>338</v>
      </c>
      <c r="D281" s="287">
        <v>5004181</v>
      </c>
      <c r="E281" s="170" t="s">
        <v>68</v>
      </c>
      <c r="F281" s="131" t="s">
        <v>14</v>
      </c>
      <c r="G281" s="288">
        <v>43647</v>
      </c>
      <c r="H281" s="288">
        <v>43647</v>
      </c>
      <c r="I281" s="289" t="s">
        <v>203</v>
      </c>
      <c r="J281" s="291">
        <v>1186519.92</v>
      </c>
      <c r="K281" s="291">
        <v>1149019.92</v>
      </c>
      <c r="L281" s="291">
        <v>1142092.32</v>
      </c>
      <c r="M281" s="291">
        <v>1142092.32</v>
      </c>
      <c r="N281" s="293">
        <v>1088375.52</v>
      </c>
      <c r="O281" s="113">
        <f t="shared" si="36"/>
        <v>4.9355024082129342E-2</v>
      </c>
      <c r="P281" s="291">
        <v>0</v>
      </c>
      <c r="Q281" s="115"/>
      <c r="R281" s="116" t="s">
        <v>935</v>
      </c>
    </row>
    <row r="282" spans="1:18" ht="72.75" customHeight="1" x14ac:dyDescent="0.25">
      <c r="A282" s="109">
        <f t="shared" si="35"/>
        <v>254</v>
      </c>
      <c r="B282" s="261" t="s">
        <v>46</v>
      </c>
      <c r="C282" s="169" t="s">
        <v>12</v>
      </c>
      <c r="D282" s="287">
        <v>5010602</v>
      </c>
      <c r="E282" s="170" t="s">
        <v>340</v>
      </c>
      <c r="F282" s="131" t="s">
        <v>14</v>
      </c>
      <c r="G282" s="288">
        <v>43419</v>
      </c>
      <c r="H282" s="288">
        <v>43419</v>
      </c>
      <c r="I282" s="289" t="s">
        <v>344</v>
      </c>
      <c r="J282" s="290">
        <v>768436.68</v>
      </c>
      <c r="K282" s="111">
        <v>508036.68</v>
      </c>
      <c r="L282" s="111"/>
      <c r="M282" s="111"/>
      <c r="N282" s="112"/>
      <c r="O282" s="113"/>
      <c r="P282" s="291">
        <v>0</v>
      </c>
      <c r="Q282" s="115"/>
      <c r="R282" s="116" t="s">
        <v>935</v>
      </c>
    </row>
    <row r="283" spans="1:18" ht="81.75" customHeight="1" x14ac:dyDescent="0.25">
      <c r="A283" s="109">
        <f t="shared" si="35"/>
        <v>255</v>
      </c>
      <c r="B283" s="261" t="s">
        <v>46</v>
      </c>
      <c r="C283" s="169" t="s">
        <v>47</v>
      </c>
      <c r="D283" s="287">
        <v>5027209</v>
      </c>
      <c r="E283" s="170" t="s">
        <v>342</v>
      </c>
      <c r="F283" s="131" t="s">
        <v>14</v>
      </c>
      <c r="G283" s="288">
        <v>43553</v>
      </c>
      <c r="H283" s="288">
        <v>43553</v>
      </c>
      <c r="I283" s="289" t="s">
        <v>347</v>
      </c>
      <c r="J283" s="291">
        <v>904819.19999999995</v>
      </c>
      <c r="K283" s="291">
        <v>185489.64</v>
      </c>
      <c r="L283" s="291">
        <v>117007.93</v>
      </c>
      <c r="M283" s="291">
        <v>117007.93</v>
      </c>
      <c r="N283" s="112"/>
      <c r="O283" s="113"/>
      <c r="P283" s="291"/>
      <c r="Q283" s="115"/>
      <c r="R283" s="116" t="s">
        <v>991</v>
      </c>
    </row>
    <row r="284" spans="1:18" ht="93" customHeight="1" x14ac:dyDescent="0.25">
      <c r="A284" s="109">
        <f t="shared" si="35"/>
        <v>256</v>
      </c>
      <c r="B284" s="261" t="s">
        <v>46</v>
      </c>
      <c r="C284" s="169" t="s">
        <v>12</v>
      </c>
      <c r="D284" s="287">
        <v>5000208</v>
      </c>
      <c r="E284" s="170" t="s">
        <v>341</v>
      </c>
      <c r="F284" s="131" t="s">
        <v>14</v>
      </c>
      <c r="G284" s="288">
        <v>42356</v>
      </c>
      <c r="H284" s="288">
        <v>42356</v>
      </c>
      <c r="I284" s="289" t="s">
        <v>331</v>
      </c>
      <c r="J284" s="291">
        <v>478716</v>
      </c>
      <c r="K284" s="291">
        <v>478716</v>
      </c>
      <c r="L284" s="291">
        <v>477172.19</v>
      </c>
      <c r="M284" s="291">
        <v>477172.19</v>
      </c>
      <c r="N284" s="293">
        <v>477172.19</v>
      </c>
      <c r="O284" s="113">
        <f t="shared" si="36"/>
        <v>0</v>
      </c>
      <c r="P284" s="291">
        <v>0</v>
      </c>
      <c r="Q284" s="115"/>
      <c r="R284" s="116" t="s">
        <v>935</v>
      </c>
    </row>
    <row r="285" spans="1:18" ht="93" customHeight="1" x14ac:dyDescent="0.25">
      <c r="A285" s="109">
        <f t="shared" si="35"/>
        <v>257</v>
      </c>
      <c r="B285" s="261" t="s">
        <v>46</v>
      </c>
      <c r="C285" s="169" t="s">
        <v>24</v>
      </c>
      <c r="D285" s="287">
        <v>5003965</v>
      </c>
      <c r="E285" s="170" t="s">
        <v>67</v>
      </c>
      <c r="F285" s="131" t="s">
        <v>14</v>
      </c>
      <c r="G285" s="288">
        <v>42922</v>
      </c>
      <c r="H285" s="288">
        <v>42922</v>
      </c>
      <c r="I285" s="289" t="s">
        <v>348</v>
      </c>
      <c r="J285" s="291">
        <v>2046652.61</v>
      </c>
      <c r="K285" s="291">
        <v>2046652.61</v>
      </c>
      <c r="L285" s="291">
        <v>1321312.25</v>
      </c>
      <c r="M285" s="291">
        <v>1321312.25</v>
      </c>
      <c r="N285" s="293">
        <v>1321312.25</v>
      </c>
      <c r="O285" s="113">
        <f t="shared" si="36"/>
        <v>0</v>
      </c>
      <c r="P285" s="115"/>
      <c r="Q285" s="115"/>
      <c r="R285" s="116" t="s">
        <v>935</v>
      </c>
    </row>
    <row r="286" spans="1:18" ht="35.25" customHeight="1" x14ac:dyDescent="0.25">
      <c r="A286" s="772"/>
      <c r="B286" s="263" t="s">
        <v>729</v>
      </c>
      <c r="C286" s="264" t="s">
        <v>468</v>
      </c>
      <c r="D286" s="265"/>
      <c r="E286" s="265"/>
      <c r="F286" s="265"/>
      <c r="G286" s="265"/>
      <c r="H286" s="265"/>
      <c r="I286" s="309">
        <f>COUNTA(I275:I285)</f>
        <v>11</v>
      </c>
      <c r="J286" s="267">
        <f>SUM(J275:J285)</f>
        <v>19600200.359999999</v>
      </c>
      <c r="K286" s="267">
        <f>SUM(K275:K285)</f>
        <v>14704282.93</v>
      </c>
      <c r="L286" s="267">
        <f>SUM(L275:L285)</f>
        <v>9719731.25</v>
      </c>
      <c r="M286" s="267">
        <f>SUM(M275:M285)</f>
        <v>9719034.5600000005</v>
      </c>
      <c r="N286" s="267">
        <f>SUM(N275:N285)</f>
        <v>8671258.4900000021</v>
      </c>
      <c r="O286" s="268">
        <f t="shared" si="36"/>
        <v>0.12083321829332275</v>
      </c>
      <c r="P286" s="226">
        <f>SUM(P275:P285)</f>
        <v>120000</v>
      </c>
      <c r="Q286" s="226">
        <f>SUM(Q275:Q285)</f>
        <v>60000</v>
      </c>
      <c r="R286" s="116"/>
    </row>
    <row r="287" spans="1:18" ht="24.95" customHeight="1" x14ac:dyDescent="0.25">
      <c r="A287" s="772"/>
      <c r="B287" s="269"/>
      <c r="C287" s="270"/>
      <c r="D287" s="265"/>
      <c r="E287" s="271"/>
      <c r="F287" s="265"/>
      <c r="G287" s="265"/>
      <c r="H287" s="265"/>
      <c r="I287" s="266"/>
      <c r="J287" s="267"/>
      <c r="K287" s="267">
        <f>K286/J286</f>
        <v>0.75021084784461867</v>
      </c>
      <c r="L287" s="267">
        <f>L286/J286</f>
        <v>0.49589958630402492</v>
      </c>
      <c r="M287" s="267">
        <f>M286/J286</f>
        <v>0.49586404125921907</v>
      </c>
      <c r="N287" s="267">
        <f>(M286-N286)/N286</f>
        <v>0.12083321829332275</v>
      </c>
      <c r="O287" s="267"/>
      <c r="P287" s="115"/>
      <c r="Q287" s="115"/>
      <c r="R287" s="116"/>
    </row>
    <row r="288" spans="1:18" ht="75.75" customHeight="1" x14ac:dyDescent="0.25">
      <c r="A288" s="109">
        <f>1+A285</f>
        <v>258</v>
      </c>
      <c r="B288" s="272" t="s">
        <v>11</v>
      </c>
      <c r="C288" s="169" t="s">
        <v>44</v>
      </c>
      <c r="D288" s="129">
        <v>5037515</v>
      </c>
      <c r="E288" s="170" t="s">
        <v>445</v>
      </c>
      <c r="F288" s="129" t="s">
        <v>14</v>
      </c>
      <c r="G288" s="130">
        <v>43718</v>
      </c>
      <c r="H288" s="130">
        <v>43983</v>
      </c>
      <c r="I288" s="131" t="s">
        <v>423</v>
      </c>
      <c r="J288" s="132">
        <v>1134996.68</v>
      </c>
      <c r="K288" s="132"/>
      <c r="L288" s="132"/>
      <c r="M288" s="132"/>
      <c r="N288" s="171"/>
      <c r="O288" s="115"/>
      <c r="P288" s="171">
        <v>0</v>
      </c>
      <c r="Q288" s="115"/>
      <c r="R288" s="116"/>
    </row>
    <row r="289" spans="1:18" ht="69.75" customHeight="1" x14ac:dyDescent="0.25">
      <c r="A289" s="109">
        <f>1+A288</f>
        <v>259</v>
      </c>
      <c r="B289" s="272" t="s">
        <v>11</v>
      </c>
      <c r="C289" s="169" t="s">
        <v>44</v>
      </c>
      <c r="D289" s="129">
        <v>5000314</v>
      </c>
      <c r="E289" s="170" t="s">
        <v>442</v>
      </c>
      <c r="F289" s="129" t="s">
        <v>17</v>
      </c>
      <c r="G289" s="130">
        <v>42508</v>
      </c>
      <c r="H289" s="130">
        <v>42551</v>
      </c>
      <c r="I289" s="131" t="s">
        <v>446</v>
      </c>
      <c r="J289" s="132">
        <v>7594510.9500000002</v>
      </c>
      <c r="K289" s="132">
        <v>7594510.9500000002</v>
      </c>
      <c r="L289" s="132">
        <v>7393823.8899999997</v>
      </c>
      <c r="M289" s="132">
        <v>7393823.8899999997</v>
      </c>
      <c r="N289" s="171">
        <v>5101404.72</v>
      </c>
      <c r="O289" s="133">
        <f>(M289-N289)/N289</f>
        <v>0.44937018249357796</v>
      </c>
      <c r="P289" s="171">
        <v>100000</v>
      </c>
      <c r="Q289" s="171">
        <f>P289*0.8</f>
        <v>80000</v>
      </c>
      <c r="R289" s="116"/>
    </row>
    <row r="290" spans="1:18" ht="87.75" customHeight="1" x14ac:dyDescent="0.25">
      <c r="A290" s="109">
        <f t="shared" ref="A290:A300" si="37">1+A289</f>
        <v>260</v>
      </c>
      <c r="B290" s="272" t="s">
        <v>11</v>
      </c>
      <c r="C290" s="169" t="s">
        <v>443</v>
      </c>
      <c r="D290" s="129">
        <v>5045771</v>
      </c>
      <c r="E290" s="170" t="s">
        <v>776</v>
      </c>
      <c r="F290" s="129" t="s">
        <v>14</v>
      </c>
      <c r="G290" s="130">
        <v>43894</v>
      </c>
      <c r="H290" s="130">
        <v>43983</v>
      </c>
      <c r="I290" s="131" t="s">
        <v>377</v>
      </c>
      <c r="J290" s="132">
        <v>1350630.48</v>
      </c>
      <c r="K290" s="132"/>
      <c r="L290" s="132"/>
      <c r="M290" s="132"/>
      <c r="N290" s="171"/>
      <c r="O290" s="133"/>
      <c r="P290" s="115"/>
      <c r="Q290" s="115"/>
      <c r="R290" s="116"/>
    </row>
    <row r="291" spans="1:18" ht="72.75" customHeight="1" x14ac:dyDescent="0.25">
      <c r="A291" s="109">
        <f t="shared" si="37"/>
        <v>261</v>
      </c>
      <c r="B291" s="272" t="s">
        <v>11</v>
      </c>
      <c r="C291" s="169" t="s">
        <v>12</v>
      </c>
      <c r="D291" s="129">
        <v>5000277</v>
      </c>
      <c r="E291" s="170" t="s">
        <v>13</v>
      </c>
      <c r="F291" s="129" t="s">
        <v>14</v>
      </c>
      <c r="G291" s="130">
        <v>42408</v>
      </c>
      <c r="H291" s="130">
        <v>42360</v>
      </c>
      <c r="I291" s="131" t="s">
        <v>331</v>
      </c>
      <c r="J291" s="132">
        <v>1499393</v>
      </c>
      <c r="K291" s="132">
        <v>1499393</v>
      </c>
      <c r="L291" s="132">
        <v>1493436.98</v>
      </c>
      <c r="M291" s="132">
        <v>1493436.98</v>
      </c>
      <c r="N291" s="171">
        <v>1493436.98</v>
      </c>
      <c r="O291" s="133">
        <f t="shared" ref="O291:O302" si="38">(M291-N291)/N291</f>
        <v>0</v>
      </c>
      <c r="P291" s="171">
        <v>0</v>
      </c>
      <c r="Q291" s="115"/>
      <c r="R291" s="116"/>
    </row>
    <row r="292" spans="1:18" ht="83.25" customHeight="1" x14ac:dyDescent="0.25">
      <c r="A292" s="109">
        <f t="shared" si="37"/>
        <v>262</v>
      </c>
      <c r="B292" s="272" t="s">
        <v>11</v>
      </c>
      <c r="C292" s="169" t="s">
        <v>54</v>
      </c>
      <c r="D292" s="129">
        <v>5003459</v>
      </c>
      <c r="E292" s="170" t="s">
        <v>55</v>
      </c>
      <c r="F292" s="129" t="s">
        <v>14</v>
      </c>
      <c r="G292" s="130">
        <v>42704</v>
      </c>
      <c r="H292" s="130">
        <v>41677</v>
      </c>
      <c r="I292" s="131" t="s">
        <v>314</v>
      </c>
      <c r="J292" s="132">
        <v>1642443.61</v>
      </c>
      <c r="K292" s="132">
        <v>1566849.41</v>
      </c>
      <c r="L292" s="132">
        <v>1566849.38</v>
      </c>
      <c r="M292" s="132">
        <v>1566849.38</v>
      </c>
      <c r="N292" s="171">
        <v>1566849.38</v>
      </c>
      <c r="O292" s="133">
        <f t="shared" si="38"/>
        <v>0</v>
      </c>
      <c r="P292" s="171">
        <v>0</v>
      </c>
      <c r="Q292" s="115"/>
      <c r="R292" s="116"/>
    </row>
    <row r="293" spans="1:18" ht="63.75" customHeight="1" x14ac:dyDescent="0.25">
      <c r="A293" s="109">
        <f t="shared" si="37"/>
        <v>263</v>
      </c>
      <c r="B293" s="272" t="s">
        <v>11</v>
      </c>
      <c r="C293" s="169" t="s">
        <v>279</v>
      </c>
      <c r="D293" s="129">
        <v>5029412</v>
      </c>
      <c r="E293" s="170" t="s">
        <v>441</v>
      </c>
      <c r="F293" s="129" t="s">
        <v>14</v>
      </c>
      <c r="G293" s="130">
        <v>43504</v>
      </c>
      <c r="H293" s="130">
        <v>43676</v>
      </c>
      <c r="I293" s="131" t="s">
        <v>347</v>
      </c>
      <c r="J293" s="134">
        <v>1520000</v>
      </c>
      <c r="K293" s="132">
        <v>1227600</v>
      </c>
      <c r="L293" s="132"/>
      <c r="M293" s="132"/>
      <c r="N293" s="171"/>
      <c r="O293" s="133"/>
      <c r="P293" s="115"/>
      <c r="Q293" s="115"/>
      <c r="R293" s="116"/>
    </row>
    <row r="294" spans="1:18" ht="74.25" customHeight="1" x14ac:dyDescent="0.25">
      <c r="A294" s="109">
        <f t="shared" si="37"/>
        <v>264</v>
      </c>
      <c r="B294" s="272" t="s">
        <v>11</v>
      </c>
      <c r="C294" s="169" t="s">
        <v>44</v>
      </c>
      <c r="D294" s="129">
        <v>5037494</v>
      </c>
      <c r="E294" s="170" t="s">
        <v>444</v>
      </c>
      <c r="F294" s="129" t="s">
        <v>14</v>
      </c>
      <c r="G294" s="130">
        <v>43678</v>
      </c>
      <c r="H294" s="130">
        <v>43900</v>
      </c>
      <c r="I294" s="131" t="s">
        <v>423</v>
      </c>
      <c r="J294" s="132">
        <v>172800</v>
      </c>
      <c r="K294" s="132">
        <v>116590.07</v>
      </c>
      <c r="L294" s="132"/>
      <c r="M294" s="132"/>
      <c r="N294" s="171"/>
      <c r="O294" s="133"/>
      <c r="P294" s="171">
        <v>0</v>
      </c>
      <c r="Q294" s="115"/>
      <c r="R294" s="116"/>
    </row>
    <row r="295" spans="1:18" ht="63.75" customHeight="1" x14ac:dyDescent="0.25">
      <c r="A295" s="109">
        <f t="shared" si="37"/>
        <v>265</v>
      </c>
      <c r="B295" s="272" t="s">
        <v>11</v>
      </c>
      <c r="C295" s="169" t="s">
        <v>44</v>
      </c>
      <c r="D295" s="129">
        <v>5042203</v>
      </c>
      <c r="E295" s="170" t="s">
        <v>440</v>
      </c>
      <c r="F295" s="129" t="s">
        <v>14</v>
      </c>
      <c r="G295" s="130">
        <v>43678</v>
      </c>
      <c r="H295" s="130">
        <v>43900</v>
      </c>
      <c r="I295" s="131" t="s">
        <v>423</v>
      </c>
      <c r="J295" s="132">
        <v>224000</v>
      </c>
      <c r="K295" s="132">
        <v>142513.21</v>
      </c>
      <c r="L295" s="132">
        <v>34379.72</v>
      </c>
      <c r="M295" s="132">
        <v>34379.72</v>
      </c>
      <c r="N295" s="171"/>
      <c r="O295" s="133"/>
      <c r="P295" s="171">
        <v>0</v>
      </c>
      <c r="Q295" s="115"/>
      <c r="R295" s="116"/>
    </row>
    <row r="296" spans="1:18" s="62" customFormat="1" ht="63.75" customHeight="1" x14ac:dyDescent="0.25">
      <c r="A296" s="109">
        <f t="shared" si="37"/>
        <v>266</v>
      </c>
      <c r="B296" s="272" t="s">
        <v>11</v>
      </c>
      <c r="C296" s="169" t="s">
        <v>279</v>
      </c>
      <c r="D296" s="129">
        <v>5045259</v>
      </c>
      <c r="E296" s="170" t="s">
        <v>777</v>
      </c>
      <c r="F296" s="129" t="s">
        <v>14</v>
      </c>
      <c r="G296" s="130">
        <v>43875</v>
      </c>
      <c r="H296" s="130">
        <v>44022</v>
      </c>
      <c r="I296" s="131" t="s">
        <v>331</v>
      </c>
      <c r="J296" s="132">
        <v>310000</v>
      </c>
      <c r="K296" s="132"/>
      <c r="L296" s="132"/>
      <c r="M296" s="132"/>
      <c r="N296" s="171"/>
      <c r="O296" s="133"/>
      <c r="P296" s="171">
        <v>0</v>
      </c>
      <c r="Q296" s="115"/>
      <c r="R296" s="116"/>
    </row>
    <row r="297" spans="1:18" s="62" customFormat="1" ht="63.75" customHeight="1" x14ac:dyDescent="0.25">
      <c r="A297" s="109">
        <f t="shared" si="37"/>
        <v>267</v>
      </c>
      <c r="B297" s="272" t="s">
        <v>11</v>
      </c>
      <c r="C297" s="169" t="s">
        <v>438</v>
      </c>
      <c r="D297" s="129">
        <v>5045159</v>
      </c>
      <c r="E297" s="170" t="s">
        <v>439</v>
      </c>
      <c r="F297" s="129" t="s">
        <v>14</v>
      </c>
      <c r="G297" s="130">
        <v>43684</v>
      </c>
      <c r="H297" s="130">
        <v>44044</v>
      </c>
      <c r="I297" s="131" t="s">
        <v>331</v>
      </c>
      <c r="J297" s="132">
        <v>520000</v>
      </c>
      <c r="K297" s="132">
        <v>503688</v>
      </c>
      <c r="L297" s="132">
        <v>503688</v>
      </c>
      <c r="M297" s="132">
        <v>503688</v>
      </c>
      <c r="N297" s="171"/>
      <c r="O297" s="133"/>
      <c r="P297" s="171">
        <v>0</v>
      </c>
      <c r="Q297" s="115"/>
      <c r="R297" s="116"/>
    </row>
    <row r="298" spans="1:18" s="62" customFormat="1" ht="63.75" customHeight="1" x14ac:dyDescent="0.25">
      <c r="A298" s="109">
        <f t="shared" si="37"/>
        <v>268</v>
      </c>
      <c r="B298" s="272" t="s">
        <v>11</v>
      </c>
      <c r="C298" s="169" t="s">
        <v>443</v>
      </c>
      <c r="D298" s="129">
        <v>5045509</v>
      </c>
      <c r="E298" s="170" t="s">
        <v>778</v>
      </c>
      <c r="F298" s="129" t="s">
        <v>14</v>
      </c>
      <c r="G298" s="130">
        <v>43719</v>
      </c>
      <c r="H298" s="130">
        <v>43784</v>
      </c>
      <c r="I298" s="131" t="s">
        <v>203</v>
      </c>
      <c r="J298" s="132">
        <v>300000</v>
      </c>
      <c r="K298" s="132">
        <v>281157.59999999998</v>
      </c>
      <c r="L298" s="132">
        <v>281157.59999999998</v>
      </c>
      <c r="M298" s="132">
        <v>281157.59999999998</v>
      </c>
      <c r="N298" s="171"/>
      <c r="O298" s="133"/>
      <c r="P298" s="171">
        <v>0</v>
      </c>
      <c r="Q298" s="115"/>
      <c r="R298" s="116"/>
    </row>
    <row r="299" spans="1:18" s="62" customFormat="1" ht="75" customHeight="1" x14ac:dyDescent="0.25">
      <c r="A299" s="109">
        <f>1+A298</f>
        <v>269</v>
      </c>
      <c r="B299" s="272" t="s">
        <v>11</v>
      </c>
      <c r="C299" s="169" t="s">
        <v>279</v>
      </c>
      <c r="D299" s="129">
        <v>5051258</v>
      </c>
      <c r="E299" s="170" t="s">
        <v>779</v>
      </c>
      <c r="F299" s="129" t="s">
        <v>14</v>
      </c>
      <c r="G299" s="130">
        <v>43894</v>
      </c>
      <c r="H299" s="130">
        <v>44104</v>
      </c>
      <c r="I299" s="131" t="s">
        <v>331</v>
      </c>
      <c r="J299" s="132">
        <v>2400000</v>
      </c>
      <c r="K299" s="132"/>
      <c r="L299" s="132"/>
      <c r="M299" s="132"/>
      <c r="N299" s="171"/>
      <c r="O299" s="133"/>
      <c r="P299" s="171">
        <v>0</v>
      </c>
      <c r="Q299" s="115"/>
      <c r="R299" s="116"/>
    </row>
    <row r="300" spans="1:18" ht="80.25" customHeight="1" x14ac:dyDescent="0.25">
      <c r="A300" s="109">
        <f t="shared" si="37"/>
        <v>270</v>
      </c>
      <c r="B300" s="272" t="s">
        <v>11</v>
      </c>
      <c r="C300" s="169" t="s">
        <v>597</v>
      </c>
      <c r="D300" s="129">
        <v>5052145</v>
      </c>
      <c r="E300" s="170" t="s">
        <v>780</v>
      </c>
      <c r="F300" s="129" t="s">
        <v>14</v>
      </c>
      <c r="G300" s="130">
        <v>43866</v>
      </c>
      <c r="H300" s="130">
        <v>44075</v>
      </c>
      <c r="I300" s="131" t="s">
        <v>378</v>
      </c>
      <c r="J300" s="132">
        <v>680000</v>
      </c>
      <c r="K300" s="132"/>
      <c r="L300" s="132"/>
      <c r="M300" s="132"/>
      <c r="N300" s="171"/>
      <c r="O300" s="133"/>
      <c r="P300" s="171">
        <v>0</v>
      </c>
      <c r="Q300" s="115"/>
      <c r="R300" s="116"/>
    </row>
    <row r="301" spans="1:18" ht="30" customHeight="1" x14ac:dyDescent="0.25">
      <c r="A301" s="773"/>
      <c r="B301" s="273" t="s">
        <v>720</v>
      </c>
      <c r="C301" s="274" t="s">
        <v>469</v>
      </c>
      <c r="D301" s="273"/>
      <c r="E301" s="273"/>
      <c r="F301" s="273"/>
      <c r="G301" s="273"/>
      <c r="H301" s="273"/>
      <c r="I301" s="273">
        <f>COUNTA(I288:I300)</f>
        <v>13</v>
      </c>
      <c r="J301" s="533">
        <f>SUM(J288:J300)</f>
        <v>19348774.719999999</v>
      </c>
      <c r="K301" s="275">
        <f>SUM(K288:K300)</f>
        <v>12932302.24</v>
      </c>
      <c r="L301" s="275">
        <f>SUM(L288:L300)</f>
        <v>11273335.57</v>
      </c>
      <c r="M301" s="275">
        <f>SUM(M288:M300)</f>
        <v>11273335.57</v>
      </c>
      <c r="N301" s="275">
        <f>SUM(N288:N300)</f>
        <v>8161691.0799999991</v>
      </c>
      <c r="O301" s="276">
        <f t="shared" si="38"/>
        <v>0.38124997129884036</v>
      </c>
      <c r="P301" s="132">
        <f>SUM(P288:P300)</f>
        <v>100000</v>
      </c>
      <c r="Q301" s="132">
        <f>P301*0.8</f>
        <v>80000</v>
      </c>
      <c r="R301" s="116"/>
    </row>
    <row r="302" spans="1:18" ht="46.5" customHeight="1" x14ac:dyDescent="0.25">
      <c r="A302" s="774" t="s">
        <v>494</v>
      </c>
      <c r="B302" s="1007" t="s">
        <v>863</v>
      </c>
      <c r="C302" s="1008"/>
      <c r="D302" s="1008"/>
      <c r="E302" s="1008"/>
      <c r="F302" s="1008"/>
      <c r="G302" s="1008"/>
      <c r="H302" s="1009"/>
      <c r="I302" s="281">
        <f t="shared" ref="I302:N302" si="39">I53+I85+I122+I131+I138+I183+I200+I229+I251+I261+I273+I286+I301</f>
        <v>271</v>
      </c>
      <c r="J302" s="277">
        <f t="shared" si="39"/>
        <v>397322104.22000003</v>
      </c>
      <c r="K302" s="277">
        <f t="shared" si="39"/>
        <v>192980398.72000006</v>
      </c>
      <c r="L302" s="277">
        <f t="shared" si="39"/>
        <v>162955939.95999998</v>
      </c>
      <c r="M302" s="277">
        <f t="shared" si="39"/>
        <v>159764655.63</v>
      </c>
      <c r="N302" s="277">
        <f t="shared" si="39"/>
        <v>131227261.48999999</v>
      </c>
      <c r="O302" s="278">
        <f t="shared" si="38"/>
        <v>0.21746543984821826</v>
      </c>
      <c r="P302" s="132">
        <f>P53+P85+P122+P131+P138+P183+P200+P229+P251+P261+P273+P286+P301</f>
        <v>4158960.8</v>
      </c>
      <c r="Q302" s="132">
        <f>Q53+Q85+Q122+Q131+Q138+Q183+Q200+Q229+Q251+Q261+Q273+Q286+Q301</f>
        <v>3261168.64</v>
      </c>
      <c r="R302" s="116"/>
    </row>
    <row r="303" spans="1:18" ht="24" customHeight="1" x14ac:dyDescent="0.25">
      <c r="A303" s="774"/>
      <c r="B303" s="305"/>
      <c r="C303" s="279"/>
      <c r="D303" s="279"/>
      <c r="E303" s="279"/>
      <c r="F303" s="279"/>
      <c r="G303" s="279"/>
      <c r="H303" s="280"/>
      <c r="I303" s="281"/>
      <c r="J303" s="277"/>
      <c r="K303" s="277">
        <f>K302/J302</f>
        <v>0.48570264948850028</v>
      </c>
      <c r="L303" s="277">
        <f>L302/J302</f>
        <v>0.41013560088710832</v>
      </c>
      <c r="M303" s="277">
        <f>M302/J302</f>
        <v>0.40210361802961053</v>
      </c>
      <c r="N303" s="282">
        <f>(M302-N302)/N302</f>
        <v>0.21746543984821826</v>
      </c>
      <c r="O303" s="115"/>
      <c r="P303" s="115"/>
      <c r="Q303" s="115"/>
      <c r="R303" s="116"/>
    </row>
    <row r="304" spans="1:18" ht="21.75" customHeight="1" x14ac:dyDescent="0.25">
      <c r="A304" s="774"/>
      <c r="B304" s="999" t="s">
        <v>471</v>
      </c>
      <c r="C304" s="999"/>
      <c r="D304" s="999"/>
      <c r="E304" s="999"/>
      <c r="F304" s="999"/>
      <c r="G304" s="999"/>
      <c r="H304" s="999"/>
      <c r="I304" s="999"/>
      <c r="J304" s="283" t="s">
        <v>1073</v>
      </c>
      <c r="K304" s="283" t="s">
        <v>1073</v>
      </c>
      <c r="L304" s="283" t="s">
        <v>1073</v>
      </c>
      <c r="M304" s="283" t="s">
        <v>1073</v>
      </c>
      <c r="N304" s="284" t="s">
        <v>730</v>
      </c>
      <c r="O304" s="115"/>
      <c r="P304" s="115"/>
      <c r="Q304" s="115"/>
      <c r="R304" s="116"/>
    </row>
    <row r="305" spans="1:18" x14ac:dyDescent="0.25">
      <c r="A305" s="12"/>
      <c r="B305" s="12"/>
      <c r="C305" s="12"/>
      <c r="D305" s="12"/>
      <c r="E305" s="12"/>
      <c r="F305" s="12"/>
      <c r="G305" s="12"/>
      <c r="H305" s="12"/>
      <c r="I305" s="12"/>
      <c r="J305" s="32"/>
      <c r="K305" s="32"/>
      <c r="L305" s="32"/>
      <c r="M305" s="32"/>
      <c r="N305" s="31"/>
    </row>
    <row r="306" spans="1:18" x14ac:dyDescent="0.25">
      <c r="A306" s="12"/>
      <c r="B306" s="12"/>
      <c r="C306" s="12"/>
      <c r="D306" s="12"/>
      <c r="E306" s="12"/>
      <c r="F306" s="12"/>
      <c r="G306" s="12"/>
      <c r="H306" s="12"/>
      <c r="I306" s="12"/>
      <c r="J306" s="33"/>
      <c r="K306" s="33"/>
      <c r="L306" s="34"/>
      <c r="M306" s="34"/>
      <c r="N306" s="31"/>
    </row>
    <row r="307" spans="1:18" x14ac:dyDescent="0.25">
      <c r="A307" s="16"/>
      <c r="B307" s="16"/>
      <c r="C307" s="16"/>
      <c r="D307" s="16"/>
      <c r="E307" s="16"/>
      <c r="F307" s="16"/>
      <c r="G307" s="16"/>
      <c r="H307" s="16"/>
      <c r="I307" s="16"/>
      <c r="J307" s="63"/>
      <c r="K307" s="63"/>
      <c r="L307" s="63"/>
      <c r="M307" s="63"/>
      <c r="N307" s="31"/>
    </row>
    <row r="308" spans="1:18" x14ac:dyDescent="0.25">
      <c r="A308" s="16"/>
      <c r="B308" s="16"/>
      <c r="C308" s="16"/>
      <c r="D308" s="16"/>
      <c r="E308" s="16"/>
      <c r="F308" s="16"/>
      <c r="G308" s="16"/>
      <c r="H308" s="16"/>
      <c r="I308" s="16"/>
      <c r="J308" s="63"/>
      <c r="K308" s="63"/>
      <c r="L308" s="63"/>
      <c r="M308" s="63"/>
      <c r="N308" s="31"/>
    </row>
    <row r="309" spans="1:18" ht="63.75" customHeight="1" x14ac:dyDescent="0.3">
      <c r="A309" s="12"/>
      <c r="B309" s="23" t="s">
        <v>1076</v>
      </c>
      <c r="C309" s="24"/>
      <c r="D309" s="24"/>
      <c r="E309" s="12"/>
      <c r="F309" s="12"/>
      <c r="G309" s="12"/>
      <c r="H309" s="12"/>
      <c r="I309" s="12"/>
      <c r="J309" s="13" t="s">
        <v>1056</v>
      </c>
      <c r="K309" s="35"/>
      <c r="L309" s="35"/>
      <c r="M309" s="35"/>
      <c r="N309" s="35"/>
      <c r="O309" s="35"/>
      <c r="P309" s="35"/>
      <c r="Q309" s="35"/>
      <c r="R309" s="101"/>
    </row>
    <row r="310" spans="1:18" ht="90" x14ac:dyDescent="0.25">
      <c r="A310" s="109" t="s">
        <v>470</v>
      </c>
      <c r="B310" s="775" t="s">
        <v>0</v>
      </c>
      <c r="C310" s="6" t="s">
        <v>1</v>
      </c>
      <c r="D310" s="7" t="s">
        <v>2</v>
      </c>
      <c r="E310" s="3" t="s">
        <v>3</v>
      </c>
      <c r="F310" s="7" t="s">
        <v>4</v>
      </c>
      <c r="G310" s="7" t="s">
        <v>5</v>
      </c>
      <c r="H310" s="7" t="s">
        <v>6</v>
      </c>
      <c r="I310" s="4" t="s">
        <v>7</v>
      </c>
      <c r="J310" s="5" t="s">
        <v>8</v>
      </c>
      <c r="K310" s="5" t="s">
        <v>201</v>
      </c>
      <c r="L310" s="5" t="s">
        <v>9</v>
      </c>
      <c r="M310" s="5" t="s">
        <v>10</v>
      </c>
      <c r="N310" s="8" t="s">
        <v>202</v>
      </c>
      <c r="O310" s="79" t="s">
        <v>975</v>
      </c>
      <c r="P310" s="738" t="s">
        <v>976</v>
      </c>
      <c r="Q310" s="80" t="s">
        <v>867</v>
      </c>
      <c r="R310" s="80" t="s">
        <v>977</v>
      </c>
    </row>
    <row r="311" spans="1:18" ht="105" x14ac:dyDescent="0.25">
      <c r="A311" s="108">
        <v>1</v>
      </c>
      <c r="B311" s="364" t="s">
        <v>204</v>
      </c>
      <c r="C311" s="413" t="s">
        <v>495</v>
      </c>
      <c r="D311" s="343">
        <v>5033052</v>
      </c>
      <c r="E311" s="344" t="s">
        <v>496</v>
      </c>
      <c r="F311" s="129" t="s">
        <v>14</v>
      </c>
      <c r="G311" s="414">
        <v>43458</v>
      </c>
      <c r="H311" s="414">
        <v>43497</v>
      </c>
      <c r="I311" s="415" t="s">
        <v>497</v>
      </c>
      <c r="J311" s="416">
        <v>344710</v>
      </c>
      <c r="K311" s="416">
        <v>27476</v>
      </c>
      <c r="L311" s="111"/>
      <c r="M311" s="112"/>
      <c r="N311" s="349">
        <v>0</v>
      </c>
      <c r="O311" s="115"/>
      <c r="P311" s="115"/>
      <c r="Q311" s="312"/>
      <c r="R311" s="116" t="s">
        <v>935</v>
      </c>
    </row>
    <row r="312" spans="1:18" s="62" customFormat="1" ht="105" x14ac:dyDescent="0.25">
      <c r="A312" s="108">
        <v>2</v>
      </c>
      <c r="B312" s="364" t="s">
        <v>204</v>
      </c>
      <c r="C312" s="413" t="s">
        <v>495</v>
      </c>
      <c r="D312" s="343">
        <v>5033048</v>
      </c>
      <c r="E312" s="344" t="s">
        <v>498</v>
      </c>
      <c r="F312" s="129" t="s">
        <v>14</v>
      </c>
      <c r="G312" s="345">
        <v>43458</v>
      </c>
      <c r="H312" s="345">
        <v>43497</v>
      </c>
      <c r="I312" s="417" t="s">
        <v>497</v>
      </c>
      <c r="J312" s="290">
        <v>386460</v>
      </c>
      <c r="K312" s="111"/>
      <c r="L312" s="111"/>
      <c r="M312" s="112"/>
      <c r="N312" s="349">
        <v>0</v>
      </c>
      <c r="O312" s="115"/>
      <c r="P312" s="115"/>
      <c r="Q312" s="312"/>
      <c r="R312" s="116" t="s">
        <v>935</v>
      </c>
    </row>
    <row r="313" spans="1:18" s="62" customFormat="1" ht="105" x14ac:dyDescent="0.25">
      <c r="A313" s="108">
        <v>3</v>
      </c>
      <c r="B313" s="364" t="s">
        <v>204</v>
      </c>
      <c r="C313" s="418" t="s">
        <v>511</v>
      </c>
      <c r="D313" s="419">
        <v>5053814</v>
      </c>
      <c r="E313" s="420" t="s">
        <v>734</v>
      </c>
      <c r="F313" s="129"/>
      <c r="G313" s="421">
        <v>43907</v>
      </c>
      <c r="H313" s="421">
        <v>43922</v>
      </c>
      <c r="I313" s="422" t="s">
        <v>322</v>
      </c>
      <c r="J313" s="350">
        <v>449656</v>
      </c>
      <c r="K313" s="350">
        <v>449656</v>
      </c>
      <c r="L313" s="111"/>
      <c r="M313" s="112"/>
      <c r="N313" s="349"/>
      <c r="O313" s="115"/>
      <c r="P313" s="115"/>
      <c r="Q313" s="312"/>
      <c r="R313" s="116" t="s">
        <v>935</v>
      </c>
    </row>
    <row r="314" spans="1:18" ht="105" x14ac:dyDescent="0.25">
      <c r="A314" s="108">
        <v>4</v>
      </c>
      <c r="B314" s="364" t="s">
        <v>204</v>
      </c>
      <c r="C314" s="418" t="s">
        <v>20</v>
      </c>
      <c r="D314" s="419">
        <v>5045655</v>
      </c>
      <c r="E314" s="420" t="s">
        <v>781</v>
      </c>
      <c r="F314" s="331"/>
      <c r="G314" s="423">
        <v>43907</v>
      </c>
      <c r="H314" s="421">
        <v>43862</v>
      </c>
      <c r="I314" s="422" t="s">
        <v>314</v>
      </c>
      <c r="J314" s="350">
        <v>180000</v>
      </c>
      <c r="K314" s="350"/>
      <c r="L314" s="338"/>
      <c r="M314" s="338"/>
      <c r="N314" s="339"/>
      <c r="O314" s="115"/>
      <c r="P314" s="115"/>
      <c r="Q314" s="312"/>
      <c r="R314" s="116" t="s">
        <v>935</v>
      </c>
    </row>
    <row r="315" spans="1:18" ht="24.95" customHeight="1" x14ac:dyDescent="0.25">
      <c r="A315" s="799" t="s">
        <v>473</v>
      </c>
      <c r="B315" s="364" t="s">
        <v>603</v>
      </c>
      <c r="C315" s="364"/>
      <c r="D315" s="364"/>
      <c r="E315" s="364"/>
      <c r="F315" s="424"/>
      <c r="G315" s="364"/>
      <c r="H315" s="364"/>
      <c r="I315" s="371"/>
      <c r="J315" s="607">
        <f>SUM(J311:J314)</f>
        <v>1360826</v>
      </c>
      <c r="K315" s="425">
        <f t="shared" ref="K315:N315" si="40">SUM(K311:K314)</f>
        <v>477132</v>
      </c>
      <c r="L315" s="425">
        <f t="shared" si="40"/>
        <v>0</v>
      </c>
      <c r="M315" s="425">
        <f t="shared" si="40"/>
        <v>0</v>
      </c>
      <c r="N315" s="426">
        <f t="shared" si="40"/>
        <v>0</v>
      </c>
      <c r="O315" s="375"/>
      <c r="P315" s="115"/>
      <c r="Q315" s="312"/>
      <c r="R315" s="116"/>
    </row>
    <row r="316" spans="1:18" ht="105" x14ac:dyDescent="0.25">
      <c r="A316" s="108">
        <v>5</v>
      </c>
      <c r="B316" s="364" t="s">
        <v>204</v>
      </c>
      <c r="C316" s="413" t="s">
        <v>20</v>
      </c>
      <c r="D316" s="343">
        <v>5041496</v>
      </c>
      <c r="E316" s="344" t="s">
        <v>499</v>
      </c>
      <c r="F316" s="129" t="s">
        <v>14</v>
      </c>
      <c r="G316" s="345">
        <v>43522</v>
      </c>
      <c r="H316" s="346">
        <v>43709</v>
      </c>
      <c r="I316" s="347" t="s">
        <v>286</v>
      </c>
      <c r="J316" s="445">
        <v>259982</v>
      </c>
      <c r="K316" s="340"/>
      <c r="L316" s="111"/>
      <c r="M316" s="112"/>
      <c r="N316" s="349">
        <v>0</v>
      </c>
      <c r="O316" s="115"/>
      <c r="P316" s="115"/>
      <c r="Q316" s="312"/>
      <c r="R316" s="116" t="s">
        <v>935</v>
      </c>
    </row>
    <row r="317" spans="1:18" ht="105" x14ac:dyDescent="0.25">
      <c r="A317" s="108">
        <v>6</v>
      </c>
      <c r="B317" s="364" t="s">
        <v>204</v>
      </c>
      <c r="C317" s="413" t="s">
        <v>20</v>
      </c>
      <c r="D317" s="427">
        <v>5041497</v>
      </c>
      <c r="E317" s="344" t="s">
        <v>500</v>
      </c>
      <c r="F317" s="129" t="s">
        <v>14</v>
      </c>
      <c r="G317" s="345">
        <v>43522</v>
      </c>
      <c r="H317" s="346">
        <v>43709</v>
      </c>
      <c r="I317" s="347" t="s">
        <v>286</v>
      </c>
      <c r="J317" s="445">
        <v>624287.89</v>
      </c>
      <c r="K317" s="428"/>
      <c r="L317" s="111"/>
      <c r="M317" s="112"/>
      <c r="N317" s="349">
        <v>0</v>
      </c>
      <c r="O317" s="115"/>
      <c r="P317" s="115"/>
      <c r="Q317" s="312"/>
      <c r="R317" s="116" t="s">
        <v>935</v>
      </c>
    </row>
    <row r="318" spans="1:18" ht="105" x14ac:dyDescent="0.25">
      <c r="A318" s="108">
        <v>7</v>
      </c>
      <c r="B318" s="370" t="s">
        <v>204</v>
      </c>
      <c r="C318" s="413" t="s">
        <v>301</v>
      </c>
      <c r="D318" s="343">
        <v>5037605</v>
      </c>
      <c r="E318" s="344" t="s">
        <v>501</v>
      </c>
      <c r="F318" s="129" t="s">
        <v>14</v>
      </c>
      <c r="G318" s="345">
        <v>43606</v>
      </c>
      <c r="H318" s="346">
        <v>43556</v>
      </c>
      <c r="I318" s="347" t="s">
        <v>504</v>
      </c>
      <c r="J318" s="348">
        <v>589244.5</v>
      </c>
      <c r="K318" s="348">
        <v>589244.5</v>
      </c>
      <c r="L318" s="111"/>
      <c r="M318" s="112"/>
      <c r="N318" s="349">
        <v>0</v>
      </c>
      <c r="O318" s="115"/>
      <c r="P318" s="115"/>
      <c r="Q318" s="312"/>
      <c r="R318" s="116" t="s">
        <v>935</v>
      </c>
    </row>
    <row r="319" spans="1:18" ht="120" x14ac:dyDescent="0.25">
      <c r="A319" s="108">
        <v>8</v>
      </c>
      <c r="B319" s="776" t="s">
        <v>204</v>
      </c>
      <c r="C319" s="342" t="s">
        <v>301</v>
      </c>
      <c r="D319" s="343">
        <v>5041484</v>
      </c>
      <c r="E319" s="344" t="s">
        <v>502</v>
      </c>
      <c r="F319" s="129" t="s">
        <v>14</v>
      </c>
      <c r="G319" s="345">
        <v>43606</v>
      </c>
      <c r="H319" s="346">
        <v>43586</v>
      </c>
      <c r="I319" s="347" t="s">
        <v>385</v>
      </c>
      <c r="J319" s="348">
        <v>252000</v>
      </c>
      <c r="K319" s="348">
        <v>232000</v>
      </c>
      <c r="L319" s="111"/>
      <c r="M319" s="112"/>
      <c r="N319" s="349">
        <v>0</v>
      </c>
      <c r="O319" s="115"/>
      <c r="P319" s="115"/>
      <c r="Q319" s="312"/>
      <c r="R319" s="116" t="s">
        <v>935</v>
      </c>
    </row>
    <row r="320" spans="1:18" ht="105" x14ac:dyDescent="0.25">
      <c r="A320" s="108">
        <v>9</v>
      </c>
      <c r="B320" s="776" t="s">
        <v>204</v>
      </c>
      <c r="C320" s="342" t="s">
        <v>301</v>
      </c>
      <c r="D320" s="343">
        <v>5041459</v>
      </c>
      <c r="E320" s="344" t="s">
        <v>503</v>
      </c>
      <c r="F320" s="129" t="s">
        <v>14</v>
      </c>
      <c r="G320" s="345">
        <v>43606</v>
      </c>
      <c r="H320" s="346">
        <v>43586</v>
      </c>
      <c r="I320" s="347" t="s">
        <v>385</v>
      </c>
      <c r="J320" s="348">
        <v>252000</v>
      </c>
      <c r="K320" s="348">
        <v>232000</v>
      </c>
      <c r="L320" s="327"/>
      <c r="M320" s="328"/>
      <c r="N320" s="349">
        <v>0</v>
      </c>
      <c r="O320" s="115"/>
      <c r="P320" s="115"/>
      <c r="Q320" s="312"/>
      <c r="R320" s="116" t="s">
        <v>935</v>
      </c>
    </row>
    <row r="321" spans="1:20" ht="135" x14ac:dyDescent="0.25">
      <c r="A321" s="108">
        <v>10</v>
      </c>
      <c r="B321" s="776" t="s">
        <v>204</v>
      </c>
      <c r="C321" s="342" t="s">
        <v>505</v>
      </c>
      <c r="D321" s="343">
        <v>5034506</v>
      </c>
      <c r="E321" s="344" t="s">
        <v>506</v>
      </c>
      <c r="F321" s="129" t="s">
        <v>14</v>
      </c>
      <c r="G321" s="345">
        <v>43608</v>
      </c>
      <c r="H321" s="346">
        <v>43647</v>
      </c>
      <c r="I321" s="347" t="s">
        <v>318</v>
      </c>
      <c r="J321" s="350">
        <v>267030</v>
      </c>
      <c r="K321" s="350">
        <v>267030</v>
      </c>
      <c r="L321" s="350">
        <v>100804.25</v>
      </c>
      <c r="M321" s="350">
        <v>100804.25</v>
      </c>
      <c r="N321" s="351">
        <v>17108.88</v>
      </c>
      <c r="O321" s="113">
        <f>(M321-N321)/N321</f>
        <v>4.8919257134306857</v>
      </c>
      <c r="P321" s="115"/>
      <c r="Q321" s="312"/>
      <c r="R321" s="116" t="s">
        <v>935</v>
      </c>
    </row>
    <row r="322" spans="1:20" ht="210" x14ac:dyDescent="0.25">
      <c r="A322" s="108">
        <v>11</v>
      </c>
      <c r="B322" s="777" t="s">
        <v>204</v>
      </c>
      <c r="C322" s="352" t="s">
        <v>507</v>
      </c>
      <c r="D322" s="353">
        <v>5035547</v>
      </c>
      <c r="E322" s="354" t="s">
        <v>508</v>
      </c>
      <c r="F322" s="329" t="s">
        <v>14</v>
      </c>
      <c r="G322" s="355">
        <v>43458</v>
      </c>
      <c r="H322" s="356">
        <v>43497</v>
      </c>
      <c r="I322" s="357" t="s">
        <v>497</v>
      </c>
      <c r="J322" s="350">
        <v>285120</v>
      </c>
      <c r="K322" s="350">
        <v>284000</v>
      </c>
      <c r="L322" s="350">
        <v>138660.47</v>
      </c>
      <c r="M322" s="350">
        <v>138660.47</v>
      </c>
      <c r="N322" s="351">
        <v>44053.43</v>
      </c>
      <c r="O322" s="113">
        <f t="shared" ref="O322:O399" si="41">(M322-N322)/N322</f>
        <v>2.1475521883313062</v>
      </c>
      <c r="P322" s="115"/>
      <c r="Q322" s="312"/>
      <c r="R322" s="116" t="s">
        <v>935</v>
      </c>
    </row>
    <row r="323" spans="1:20" ht="105" x14ac:dyDescent="0.25">
      <c r="A323" s="108">
        <f>A322+1</f>
        <v>12</v>
      </c>
      <c r="B323" s="777" t="s">
        <v>204</v>
      </c>
      <c r="C323" s="358" t="s">
        <v>933</v>
      </c>
      <c r="D323" s="359">
        <v>5062190</v>
      </c>
      <c r="E323" s="360" t="s">
        <v>934</v>
      </c>
      <c r="F323" s="329" t="s">
        <v>14</v>
      </c>
      <c r="G323" s="361">
        <v>44091</v>
      </c>
      <c r="H323" s="361">
        <v>44032</v>
      </c>
      <c r="I323" s="362">
        <v>41</v>
      </c>
      <c r="J323" s="348">
        <v>1049980</v>
      </c>
      <c r="K323" s="348">
        <v>1049980</v>
      </c>
      <c r="L323" s="348"/>
      <c r="M323" s="348"/>
      <c r="N323" s="363"/>
      <c r="O323" s="330"/>
      <c r="P323" s="115"/>
      <c r="Q323" s="312"/>
      <c r="R323" s="116" t="s">
        <v>935</v>
      </c>
    </row>
    <row r="324" spans="1:20" x14ac:dyDescent="0.25">
      <c r="A324" s="799" t="s">
        <v>475</v>
      </c>
      <c r="B324" s="604" t="s">
        <v>604</v>
      </c>
      <c r="C324" s="364"/>
      <c r="D324" s="364"/>
      <c r="E324" s="364"/>
      <c r="F324" s="364"/>
      <c r="G324" s="364"/>
      <c r="H324" s="364"/>
      <c r="I324" s="365"/>
      <c r="J324" s="608">
        <f>SUM(J316:J323)</f>
        <v>3579644.39</v>
      </c>
      <c r="K324" s="366">
        <f>SUM(K316:K323)</f>
        <v>2654254.5</v>
      </c>
      <c r="L324" s="366">
        <f>SUM(L316:L323)</f>
        <v>239464.72</v>
      </c>
      <c r="M324" s="366">
        <f>SUM(M316:M323)</f>
        <v>239464.72</v>
      </c>
      <c r="N324" s="367">
        <f>SUM(N316:N323)</f>
        <v>61162.31</v>
      </c>
      <c r="O324" s="375">
        <f t="shared" si="41"/>
        <v>2.9152334174428667</v>
      </c>
      <c r="P324" s="115"/>
      <c r="Q324" s="312"/>
      <c r="R324" s="116"/>
    </row>
    <row r="325" spans="1:20" ht="120" x14ac:dyDescent="0.25">
      <c r="A325" s="108">
        <f>A323+1</f>
        <v>13</v>
      </c>
      <c r="B325" s="776" t="s">
        <v>204</v>
      </c>
      <c r="C325" s="342" t="s">
        <v>613</v>
      </c>
      <c r="D325" s="427">
        <v>5038171</v>
      </c>
      <c r="E325" s="360" t="s">
        <v>614</v>
      </c>
      <c r="F325" s="337" t="s">
        <v>935</v>
      </c>
      <c r="G325" s="345">
        <v>43475</v>
      </c>
      <c r="H325" s="346">
        <v>43467</v>
      </c>
      <c r="I325" s="362">
        <v>60</v>
      </c>
      <c r="J325" s="348">
        <v>6964669.7137500001</v>
      </c>
      <c r="K325" s="348">
        <v>6964669.7137500001</v>
      </c>
      <c r="L325" s="540">
        <v>1504261.7687955182</v>
      </c>
      <c r="M325" s="368">
        <v>1016640.2</v>
      </c>
      <c r="N325" s="369">
        <v>382379.82</v>
      </c>
      <c r="O325" s="113">
        <f t="shared" si="41"/>
        <v>1.6587182346599774</v>
      </c>
      <c r="P325" s="369">
        <v>166824.53000000003</v>
      </c>
      <c r="Q325" s="369">
        <f>P325*0.8</f>
        <v>133459.62400000004</v>
      </c>
      <c r="R325" s="116" t="s">
        <v>935</v>
      </c>
      <c r="T325" s="62"/>
    </row>
    <row r="326" spans="1:20" x14ac:dyDescent="0.25">
      <c r="A326" s="799" t="s">
        <v>537</v>
      </c>
      <c r="B326" s="364" t="s">
        <v>605</v>
      </c>
      <c r="C326" s="370"/>
      <c r="D326" s="370"/>
      <c r="E326" s="370"/>
      <c r="F326" s="370"/>
      <c r="G326" s="370"/>
      <c r="H326" s="370"/>
      <c r="I326" s="371"/>
      <c r="J326" s="372">
        <f>SUM(J325)</f>
        <v>6964669.7137500001</v>
      </c>
      <c r="K326" s="372">
        <f>SUM(K325)</f>
        <v>6964669.7137500001</v>
      </c>
      <c r="L326" s="373">
        <f>L325</f>
        <v>1504261.7687955182</v>
      </c>
      <c r="M326" s="373">
        <f>M325</f>
        <v>1016640.2</v>
      </c>
      <c r="N326" s="374">
        <f>SUM(N325)</f>
        <v>382379.82</v>
      </c>
      <c r="O326" s="375">
        <f t="shared" si="41"/>
        <v>1.6587182346599774</v>
      </c>
      <c r="P326" s="334"/>
      <c r="Q326" s="335"/>
      <c r="R326" s="336"/>
    </row>
    <row r="327" spans="1:20" s="62" customFormat="1" ht="120" x14ac:dyDescent="0.25">
      <c r="A327" s="108">
        <f>A325+1</f>
        <v>14</v>
      </c>
      <c r="B327" s="776" t="s">
        <v>204</v>
      </c>
      <c r="C327" s="376" t="s">
        <v>613</v>
      </c>
      <c r="D327" s="376">
        <v>5067799</v>
      </c>
      <c r="E327" s="360" t="s">
        <v>931</v>
      </c>
      <c r="F327" s="376"/>
      <c r="G327" s="345">
        <v>44071</v>
      </c>
      <c r="H327" s="345">
        <v>43862</v>
      </c>
      <c r="I327" s="362">
        <v>47</v>
      </c>
      <c r="J327" s="377">
        <v>11900600</v>
      </c>
      <c r="K327" s="377">
        <v>11895600</v>
      </c>
      <c r="L327" s="377">
        <v>2135381.23</v>
      </c>
      <c r="M327" s="377">
        <v>2135381.23</v>
      </c>
      <c r="N327" s="378"/>
      <c r="O327" s="379"/>
      <c r="P327" s="334"/>
      <c r="Q327" s="335"/>
      <c r="R327" s="336" t="s">
        <v>991</v>
      </c>
    </row>
    <row r="328" spans="1:20" s="62" customFormat="1" ht="105" x14ac:dyDescent="0.25">
      <c r="A328" s="108">
        <f>A327+1</f>
        <v>15</v>
      </c>
      <c r="B328" s="776" t="s">
        <v>204</v>
      </c>
      <c r="C328" s="376" t="s">
        <v>992</v>
      </c>
      <c r="D328" s="376">
        <v>5074489</v>
      </c>
      <c r="E328" s="360" t="s">
        <v>993</v>
      </c>
      <c r="F328" s="376" t="s">
        <v>14</v>
      </c>
      <c r="G328" s="345">
        <v>44176</v>
      </c>
      <c r="H328" s="345">
        <v>44165</v>
      </c>
      <c r="I328" s="362">
        <v>25</v>
      </c>
      <c r="J328" s="377">
        <v>3252434.12</v>
      </c>
      <c r="K328" s="377"/>
      <c r="L328" s="378"/>
      <c r="M328" s="378"/>
      <c r="N328" s="378"/>
      <c r="O328" s="379"/>
      <c r="P328" s="332"/>
      <c r="Q328" s="332"/>
      <c r="R328" s="333" t="s">
        <v>991</v>
      </c>
    </row>
    <row r="329" spans="1:20" s="62" customFormat="1" x14ac:dyDescent="0.25">
      <c r="A329" s="799" t="s">
        <v>546</v>
      </c>
      <c r="B329" s="605" t="s">
        <v>932</v>
      </c>
      <c r="C329" s="545"/>
      <c r="D329" s="545"/>
      <c r="E329" s="545"/>
      <c r="F329" s="545"/>
      <c r="G329" s="545"/>
      <c r="H329" s="545"/>
      <c r="I329" s="546"/>
      <c r="J329" s="547">
        <f>SUM(J327:J328)</f>
        <v>15153034.120000001</v>
      </c>
      <c r="K329" s="547">
        <f>SUM(K327:K328)</f>
        <v>11895600</v>
      </c>
      <c r="L329" s="547">
        <f t="shared" ref="L329:N329" si="42">SUM(L327:L328)</f>
        <v>2135381.23</v>
      </c>
      <c r="M329" s="547">
        <f t="shared" si="42"/>
        <v>2135381.23</v>
      </c>
      <c r="N329" s="547">
        <f t="shared" si="42"/>
        <v>0</v>
      </c>
      <c r="O329" s="429"/>
      <c r="P329" s="155"/>
      <c r="Q329" s="312"/>
      <c r="R329" s="118"/>
    </row>
    <row r="330" spans="1:20" ht="21" x14ac:dyDescent="0.25">
      <c r="A330" s="799" t="s">
        <v>474</v>
      </c>
      <c r="B330" s="370"/>
      <c r="C330" s="541" t="s">
        <v>607</v>
      </c>
      <c r="D330" s="542"/>
      <c r="E330" s="542"/>
      <c r="F330" s="542"/>
      <c r="G330" s="542"/>
      <c r="H330" s="542"/>
      <c r="I330" s="543">
        <f>COUNTA(I311:I328)</f>
        <v>15</v>
      </c>
      <c r="J330" s="544">
        <f>J326+J324+J315+J329</f>
        <v>27058174.223750003</v>
      </c>
      <c r="K330" s="544">
        <f>K326+K324+K315+K329</f>
        <v>21991656.213750001</v>
      </c>
      <c r="L330" s="544">
        <f t="shared" ref="L330:N330" si="43">L326+L324+L315+L329</f>
        <v>3879107.7187955184</v>
      </c>
      <c r="M330" s="544">
        <f t="shared" si="43"/>
        <v>3391486.15</v>
      </c>
      <c r="N330" s="544">
        <f t="shared" si="43"/>
        <v>443542.13</v>
      </c>
      <c r="O330" s="429">
        <f t="shared" si="41"/>
        <v>6.6463675502482706</v>
      </c>
      <c r="P330" s="115"/>
      <c r="Q330" s="312"/>
      <c r="R330" s="116"/>
    </row>
    <row r="331" spans="1:20" ht="90" x14ac:dyDescent="0.25">
      <c r="A331" s="108">
        <f>1+A328</f>
        <v>16</v>
      </c>
      <c r="B331" s="778" t="s">
        <v>28</v>
      </c>
      <c r="C331" s="413" t="s">
        <v>495</v>
      </c>
      <c r="D331" s="343">
        <v>5041522</v>
      </c>
      <c r="E331" s="344" t="s">
        <v>509</v>
      </c>
      <c r="F331" s="129" t="s">
        <v>14</v>
      </c>
      <c r="G331" s="345">
        <v>43536</v>
      </c>
      <c r="H331" s="345">
        <v>43739</v>
      </c>
      <c r="I331" s="417" t="s">
        <v>205</v>
      </c>
      <c r="J331" s="431">
        <v>320160</v>
      </c>
      <c r="K331" s="432">
        <v>320160</v>
      </c>
      <c r="L331" s="380"/>
      <c r="M331" s="381"/>
      <c r="N331" s="349">
        <v>0</v>
      </c>
      <c r="O331" s="330"/>
      <c r="P331" s="115"/>
      <c r="Q331" s="312"/>
      <c r="R331" s="116" t="s">
        <v>935</v>
      </c>
    </row>
    <row r="332" spans="1:20" ht="72" customHeight="1" x14ac:dyDescent="0.25">
      <c r="A332" s="108">
        <f>A331+1</f>
        <v>17</v>
      </c>
      <c r="B332" s="778" t="s">
        <v>28</v>
      </c>
      <c r="C332" s="342" t="s">
        <v>242</v>
      </c>
      <c r="D332" s="343">
        <v>5045463</v>
      </c>
      <c r="E332" s="344" t="s">
        <v>510</v>
      </c>
      <c r="F332" s="129" t="s">
        <v>14</v>
      </c>
      <c r="G332" s="345">
        <v>43601</v>
      </c>
      <c r="H332" s="345">
        <v>43892</v>
      </c>
      <c r="I332" s="417" t="s">
        <v>517</v>
      </c>
      <c r="J332" s="433">
        <v>226944.16</v>
      </c>
      <c r="K332" s="381"/>
      <c r="L332" s="381"/>
      <c r="M332" s="381"/>
      <c r="N332" s="349">
        <v>0</v>
      </c>
      <c r="O332" s="330"/>
      <c r="P332" s="115"/>
      <c r="Q332" s="312"/>
      <c r="R332" s="116" t="s">
        <v>935</v>
      </c>
    </row>
    <row r="333" spans="1:20" ht="56.25" customHeight="1" x14ac:dyDescent="0.25">
      <c r="A333" s="108">
        <f t="shared" ref="A333:A339" si="44">A332+1</f>
        <v>18</v>
      </c>
      <c r="B333" s="778" t="s">
        <v>28</v>
      </c>
      <c r="C333" s="342" t="s">
        <v>511</v>
      </c>
      <c r="D333" s="343">
        <v>5045167</v>
      </c>
      <c r="E333" s="344" t="s">
        <v>512</v>
      </c>
      <c r="F333" s="129" t="s">
        <v>14</v>
      </c>
      <c r="G333" s="345">
        <v>43626</v>
      </c>
      <c r="H333" s="345">
        <v>43739</v>
      </c>
      <c r="I333" s="417" t="s">
        <v>315</v>
      </c>
      <c r="J333" s="433">
        <v>1477164</v>
      </c>
      <c r="K333" s="381"/>
      <c r="L333" s="381"/>
      <c r="M333" s="381"/>
      <c r="N333" s="349">
        <v>0</v>
      </c>
      <c r="O333" s="330"/>
      <c r="P333" s="115"/>
      <c r="Q333" s="312"/>
      <c r="R333" s="116" t="s">
        <v>935</v>
      </c>
    </row>
    <row r="334" spans="1:20" ht="60.75" customHeight="1" x14ac:dyDescent="0.25">
      <c r="A334" s="108">
        <f t="shared" si="44"/>
        <v>19</v>
      </c>
      <c r="B334" s="778" t="s">
        <v>28</v>
      </c>
      <c r="C334" s="342" t="s">
        <v>242</v>
      </c>
      <c r="D334" s="343">
        <v>5041635</v>
      </c>
      <c r="E334" s="344" t="s">
        <v>513</v>
      </c>
      <c r="F334" s="129" t="s">
        <v>14</v>
      </c>
      <c r="G334" s="345">
        <v>43516</v>
      </c>
      <c r="H334" s="345">
        <v>43738</v>
      </c>
      <c r="I334" s="417" t="s">
        <v>315</v>
      </c>
      <c r="J334" s="433">
        <v>219045.8</v>
      </c>
      <c r="K334" s="381"/>
      <c r="L334" s="381"/>
      <c r="M334" s="381"/>
      <c r="N334" s="349">
        <v>0</v>
      </c>
      <c r="O334" s="330"/>
      <c r="P334" s="115"/>
      <c r="Q334" s="312"/>
      <c r="R334" s="116" t="s">
        <v>935</v>
      </c>
    </row>
    <row r="335" spans="1:20" ht="54.75" customHeight="1" x14ac:dyDescent="0.25">
      <c r="A335" s="108">
        <f t="shared" si="44"/>
        <v>20</v>
      </c>
      <c r="B335" s="778" t="s">
        <v>28</v>
      </c>
      <c r="C335" s="342" t="s">
        <v>495</v>
      </c>
      <c r="D335" s="343">
        <v>5041464</v>
      </c>
      <c r="E335" s="344" t="s">
        <v>514</v>
      </c>
      <c r="F335" s="129" t="s">
        <v>14</v>
      </c>
      <c r="G335" s="345">
        <v>43536</v>
      </c>
      <c r="H335" s="345">
        <v>43739</v>
      </c>
      <c r="I335" s="417" t="s">
        <v>205</v>
      </c>
      <c r="J335" s="433">
        <v>219199.2</v>
      </c>
      <c r="K335" s="348">
        <v>219199.2</v>
      </c>
      <c r="L335" s="381"/>
      <c r="M335" s="381"/>
      <c r="N335" s="349">
        <v>0</v>
      </c>
      <c r="O335" s="330"/>
      <c r="P335" s="115"/>
      <c r="Q335" s="312"/>
      <c r="R335" s="116" t="s">
        <v>935</v>
      </c>
    </row>
    <row r="336" spans="1:20" ht="57.75" customHeight="1" x14ac:dyDescent="0.25">
      <c r="A336" s="108">
        <f t="shared" si="44"/>
        <v>21</v>
      </c>
      <c r="B336" s="778" t="s">
        <v>28</v>
      </c>
      <c r="C336" s="342" t="s">
        <v>242</v>
      </c>
      <c r="D336" s="343">
        <v>5047756</v>
      </c>
      <c r="E336" s="344" t="s">
        <v>515</v>
      </c>
      <c r="F336" s="129" t="s">
        <v>14</v>
      </c>
      <c r="G336" s="345">
        <v>43712</v>
      </c>
      <c r="H336" s="345">
        <v>43770</v>
      </c>
      <c r="I336" s="417" t="s">
        <v>315</v>
      </c>
      <c r="J336" s="295">
        <v>218797.9</v>
      </c>
      <c r="K336" s="381"/>
      <c r="L336" s="381"/>
      <c r="M336" s="381"/>
      <c r="N336" s="349">
        <v>0</v>
      </c>
      <c r="O336" s="330"/>
      <c r="P336" s="115"/>
      <c r="Q336" s="312"/>
      <c r="R336" s="116" t="s">
        <v>935</v>
      </c>
    </row>
    <row r="337" spans="1:21" s="62" customFormat="1" ht="57.75" customHeight="1" x14ac:dyDescent="0.25">
      <c r="A337" s="108">
        <f t="shared" si="44"/>
        <v>22</v>
      </c>
      <c r="B337" s="778" t="s">
        <v>28</v>
      </c>
      <c r="C337" s="342" t="s">
        <v>495</v>
      </c>
      <c r="D337" s="343">
        <v>5041485</v>
      </c>
      <c r="E337" s="344" t="s">
        <v>516</v>
      </c>
      <c r="F337" s="129" t="s">
        <v>14</v>
      </c>
      <c r="G337" s="345">
        <v>43536</v>
      </c>
      <c r="H337" s="345">
        <v>43739</v>
      </c>
      <c r="I337" s="417" t="s">
        <v>205</v>
      </c>
      <c r="J337" s="433">
        <v>504720</v>
      </c>
      <c r="K337" s="348">
        <v>474720</v>
      </c>
      <c r="L337" s="381"/>
      <c r="M337" s="381"/>
      <c r="N337" s="312"/>
      <c r="O337" s="330"/>
      <c r="P337" s="115"/>
      <c r="Q337" s="312"/>
      <c r="R337" s="116" t="s">
        <v>935</v>
      </c>
    </row>
    <row r="338" spans="1:21" s="62" customFormat="1" ht="65.099999999999994" customHeight="1" x14ac:dyDescent="0.25">
      <c r="A338" s="108">
        <f t="shared" si="44"/>
        <v>23</v>
      </c>
      <c r="B338" s="778" t="s">
        <v>28</v>
      </c>
      <c r="C338" s="434" t="s">
        <v>511</v>
      </c>
      <c r="D338" s="435">
        <v>5041775</v>
      </c>
      <c r="E338" s="434" t="s">
        <v>827</v>
      </c>
      <c r="F338" s="434" t="s">
        <v>14</v>
      </c>
      <c r="G338" s="436">
        <v>43698</v>
      </c>
      <c r="H338" s="436">
        <v>43739</v>
      </c>
      <c r="I338" s="437">
        <v>36</v>
      </c>
      <c r="J338" s="438">
        <v>673920</v>
      </c>
      <c r="K338" s="439"/>
      <c r="L338" s="382"/>
      <c r="M338" s="382"/>
      <c r="N338" s="383"/>
      <c r="O338" s="330"/>
      <c r="P338" s="115"/>
      <c r="Q338" s="312"/>
      <c r="R338" s="116" t="s">
        <v>935</v>
      </c>
    </row>
    <row r="339" spans="1:21" ht="75" customHeight="1" x14ac:dyDescent="0.25">
      <c r="A339" s="108">
        <f t="shared" si="44"/>
        <v>24</v>
      </c>
      <c r="B339" s="778" t="s">
        <v>28</v>
      </c>
      <c r="C339" s="434" t="s">
        <v>242</v>
      </c>
      <c r="D339" s="435">
        <v>5041758</v>
      </c>
      <c r="E339" s="434" t="s">
        <v>825</v>
      </c>
      <c r="F339" s="434" t="s">
        <v>14</v>
      </c>
      <c r="G339" s="436">
        <v>43698</v>
      </c>
      <c r="H339" s="436">
        <v>43738</v>
      </c>
      <c r="I339" s="437">
        <v>36</v>
      </c>
      <c r="J339" s="438">
        <v>519573.52</v>
      </c>
      <c r="K339" s="439"/>
      <c r="L339" s="382"/>
      <c r="M339" s="382"/>
      <c r="N339" s="383"/>
      <c r="O339" s="330"/>
      <c r="P339" s="115"/>
      <c r="Q339" s="312"/>
      <c r="R339" s="116" t="s">
        <v>935</v>
      </c>
    </row>
    <row r="340" spans="1:21" ht="24.95" customHeight="1" x14ac:dyDescent="0.25">
      <c r="A340" s="548" t="s">
        <v>826</v>
      </c>
      <c r="B340" s="778" t="s">
        <v>603</v>
      </c>
      <c r="C340" s="149"/>
      <c r="D340" s="149"/>
      <c r="E340" s="149"/>
      <c r="F340" s="149"/>
      <c r="G340" s="149"/>
      <c r="H340" s="149"/>
      <c r="I340" s="149"/>
      <c r="J340" s="609">
        <f>SUM(J331:J339)</f>
        <v>4379524.58</v>
      </c>
      <c r="K340" s="384">
        <f>SUM(K331:K339)</f>
        <v>1014079.2</v>
      </c>
      <c r="L340" s="384">
        <f>SUM(L331:L339)</f>
        <v>0</v>
      </c>
      <c r="M340" s="384">
        <f>SUM(M331:M339)</f>
        <v>0</v>
      </c>
      <c r="N340" s="385">
        <f>SUM(N331:N339)</f>
        <v>0</v>
      </c>
      <c r="O340" s="818"/>
      <c r="P340" s="115"/>
      <c r="Q340" s="312"/>
      <c r="R340" s="116"/>
    </row>
    <row r="341" spans="1:21" ht="67.5" customHeight="1" x14ac:dyDescent="0.25">
      <c r="A341" s="743">
        <f>A339+1</f>
        <v>25</v>
      </c>
      <c r="B341" s="778" t="s">
        <v>28</v>
      </c>
      <c r="C341" s="413" t="s">
        <v>242</v>
      </c>
      <c r="D341" s="343">
        <v>5045687</v>
      </c>
      <c r="E341" s="344" t="s">
        <v>518</v>
      </c>
      <c r="F341" s="129" t="s">
        <v>14</v>
      </c>
      <c r="G341" s="414">
        <v>43661</v>
      </c>
      <c r="H341" s="414">
        <v>43815</v>
      </c>
      <c r="I341" s="417" t="s">
        <v>315</v>
      </c>
      <c r="J341" s="295">
        <v>185340.07</v>
      </c>
      <c r="K341" s="381"/>
      <c r="L341" s="331"/>
      <c r="M341" s="331"/>
      <c r="N341" s="349">
        <v>0</v>
      </c>
      <c r="O341" s="330"/>
      <c r="P341" s="115"/>
      <c r="Q341" s="312"/>
      <c r="R341" s="116" t="s">
        <v>935</v>
      </c>
    </row>
    <row r="342" spans="1:21" ht="78" customHeight="1" x14ac:dyDescent="0.25">
      <c r="A342" s="743">
        <f>A341+1</f>
        <v>26</v>
      </c>
      <c r="B342" s="778" t="s">
        <v>28</v>
      </c>
      <c r="C342" s="342" t="s">
        <v>519</v>
      </c>
      <c r="D342" s="343">
        <v>5044768</v>
      </c>
      <c r="E342" s="344" t="s">
        <v>520</v>
      </c>
      <c r="F342" s="129" t="s">
        <v>14</v>
      </c>
      <c r="G342" s="414">
        <v>43622</v>
      </c>
      <c r="H342" s="414">
        <v>43709</v>
      </c>
      <c r="I342" s="417" t="s">
        <v>315</v>
      </c>
      <c r="J342" s="433">
        <v>1338279.3400000001</v>
      </c>
      <c r="K342" s="381"/>
      <c r="L342" s="331"/>
      <c r="M342" s="331"/>
      <c r="N342" s="349">
        <v>0</v>
      </c>
      <c r="O342" s="330"/>
      <c r="P342" s="115"/>
      <c r="Q342" s="312"/>
      <c r="R342" s="116" t="s">
        <v>935</v>
      </c>
    </row>
    <row r="343" spans="1:21" ht="79.5" customHeight="1" x14ac:dyDescent="0.25">
      <c r="A343" s="743">
        <f t="shared" ref="A343:A347" si="45">A342+1</f>
        <v>27</v>
      </c>
      <c r="B343" s="778" t="s">
        <v>28</v>
      </c>
      <c r="C343" s="342" t="s">
        <v>521</v>
      </c>
      <c r="D343" s="343">
        <v>5045711</v>
      </c>
      <c r="E343" s="344" t="s">
        <v>522</v>
      </c>
      <c r="F343" s="129" t="s">
        <v>14</v>
      </c>
      <c r="G343" s="414">
        <v>43661</v>
      </c>
      <c r="H343" s="414">
        <v>43831</v>
      </c>
      <c r="I343" s="417" t="s">
        <v>203</v>
      </c>
      <c r="J343" s="350">
        <v>130445.5</v>
      </c>
      <c r="K343" s="350">
        <v>130445.5</v>
      </c>
      <c r="L343" s="350">
        <v>65156.78</v>
      </c>
      <c r="M343" s="350">
        <v>65156.78</v>
      </c>
      <c r="N343" s="349">
        <v>0</v>
      </c>
      <c r="O343" s="330"/>
      <c r="P343" s="115"/>
      <c r="Q343" s="312"/>
      <c r="R343" s="116" t="s">
        <v>935</v>
      </c>
    </row>
    <row r="344" spans="1:21" ht="73.5" customHeight="1" x14ac:dyDescent="0.25">
      <c r="A344" s="743">
        <f t="shared" si="45"/>
        <v>28</v>
      </c>
      <c r="B344" s="778" t="s">
        <v>28</v>
      </c>
      <c r="C344" s="342" t="s">
        <v>290</v>
      </c>
      <c r="D344" s="343">
        <v>5045643</v>
      </c>
      <c r="E344" s="344" t="s">
        <v>523</v>
      </c>
      <c r="F344" s="129" t="s">
        <v>14</v>
      </c>
      <c r="G344" s="414">
        <v>43647</v>
      </c>
      <c r="H344" s="414">
        <v>43770</v>
      </c>
      <c r="I344" s="417" t="s">
        <v>315</v>
      </c>
      <c r="J344" s="350">
        <v>128890.9</v>
      </c>
      <c r="K344" s="350">
        <v>128890.9</v>
      </c>
      <c r="L344" s="350">
        <v>37593.15</v>
      </c>
      <c r="M344" s="350">
        <v>37593.15</v>
      </c>
      <c r="N344" s="351">
        <v>5370.45</v>
      </c>
      <c r="O344" s="330">
        <f t="shared" si="41"/>
        <v>6</v>
      </c>
      <c r="P344" s="115"/>
      <c r="Q344" s="312"/>
      <c r="R344" s="116" t="s">
        <v>935</v>
      </c>
    </row>
    <row r="345" spans="1:21" ht="75" customHeight="1" x14ac:dyDescent="0.25">
      <c r="A345" s="743">
        <f t="shared" si="45"/>
        <v>29</v>
      </c>
      <c r="B345" s="778" t="s">
        <v>28</v>
      </c>
      <c r="C345" s="352" t="s">
        <v>519</v>
      </c>
      <c r="D345" s="353">
        <v>5045308</v>
      </c>
      <c r="E345" s="354" t="s">
        <v>524</v>
      </c>
      <c r="F345" s="129" t="s">
        <v>14</v>
      </c>
      <c r="G345" s="440">
        <v>43655</v>
      </c>
      <c r="H345" s="440">
        <v>43739</v>
      </c>
      <c r="I345" s="556" t="s">
        <v>210</v>
      </c>
      <c r="J345" s="441">
        <v>101392.41</v>
      </c>
      <c r="K345" s="441">
        <v>101377.57</v>
      </c>
      <c r="L345" s="441">
        <v>38696.379999999997</v>
      </c>
      <c r="M345" s="441">
        <v>38696.379999999997</v>
      </c>
      <c r="N345" s="386"/>
      <c r="O345" s="330"/>
      <c r="P345" s="115"/>
      <c r="Q345" s="312"/>
      <c r="R345" s="116" t="s">
        <v>935</v>
      </c>
    </row>
    <row r="346" spans="1:21" s="62" customFormat="1" ht="62.25" customHeight="1" x14ac:dyDescent="0.25">
      <c r="A346" s="743">
        <f t="shared" si="45"/>
        <v>30</v>
      </c>
      <c r="B346" s="778" t="s">
        <v>28</v>
      </c>
      <c r="C346" s="434" t="s">
        <v>519</v>
      </c>
      <c r="D346" s="442">
        <v>5042948</v>
      </c>
      <c r="E346" s="341" t="s">
        <v>828</v>
      </c>
      <c r="F346" s="434" t="s">
        <v>14</v>
      </c>
      <c r="G346" s="436">
        <v>43616</v>
      </c>
      <c r="H346" s="436">
        <v>43710</v>
      </c>
      <c r="I346" s="557">
        <v>5</v>
      </c>
      <c r="J346" s="561">
        <v>11097</v>
      </c>
      <c r="K346" s="439">
        <v>11097</v>
      </c>
      <c r="L346" s="439">
        <v>11097</v>
      </c>
      <c r="M346" s="439">
        <v>11097</v>
      </c>
      <c r="N346" s="383"/>
      <c r="O346" s="330"/>
      <c r="P346" s="115"/>
      <c r="Q346" s="312"/>
      <c r="R346" s="116" t="s">
        <v>935</v>
      </c>
    </row>
    <row r="347" spans="1:21" ht="75" customHeight="1" x14ac:dyDescent="0.25">
      <c r="A347" s="743">
        <f t="shared" si="45"/>
        <v>31</v>
      </c>
      <c r="B347" s="778" t="s">
        <v>28</v>
      </c>
      <c r="C347" s="443" t="s">
        <v>756</v>
      </c>
      <c r="D347" s="359">
        <v>5045650</v>
      </c>
      <c r="E347" s="360" t="s">
        <v>757</v>
      </c>
      <c r="F347" s="129"/>
      <c r="G347" s="444">
        <v>43740</v>
      </c>
      <c r="H347" s="444">
        <v>43881</v>
      </c>
      <c r="I347" s="558" t="s">
        <v>423</v>
      </c>
      <c r="J347" s="445">
        <v>1136500</v>
      </c>
      <c r="K347" s="348">
        <v>1043000</v>
      </c>
      <c r="L347" s="331"/>
      <c r="M347" s="331"/>
      <c r="N347" s="312"/>
      <c r="O347" s="330"/>
      <c r="P347" s="115"/>
      <c r="Q347" s="312"/>
      <c r="R347" s="116" t="s">
        <v>935</v>
      </c>
    </row>
    <row r="348" spans="1:21" x14ac:dyDescent="0.25">
      <c r="A348" s="548" t="s">
        <v>547</v>
      </c>
      <c r="B348" s="779" t="s">
        <v>604</v>
      </c>
      <c r="C348" s="149"/>
      <c r="D348" s="149"/>
      <c r="E348" s="149"/>
      <c r="F348" s="149"/>
      <c r="G348" s="149"/>
      <c r="H348" s="149"/>
      <c r="I348" s="149"/>
      <c r="J348" s="609">
        <f>SUM(J341:J347)</f>
        <v>3031945.2199999997</v>
      </c>
      <c r="K348" s="384">
        <f>SUM(K341:K347)</f>
        <v>1414810.97</v>
      </c>
      <c r="L348" s="384">
        <f>SUM(L341:L347)</f>
        <v>152543.31</v>
      </c>
      <c r="M348" s="384">
        <f>SUM(M341:M347)</f>
        <v>152543.31</v>
      </c>
      <c r="N348" s="385">
        <f>SUM(N341:N347)</f>
        <v>5370.45</v>
      </c>
      <c r="O348" s="818">
        <f t="shared" si="41"/>
        <v>27.404195179174927</v>
      </c>
      <c r="P348" s="115"/>
      <c r="Q348" s="312"/>
      <c r="R348" s="116"/>
      <c r="U348" s="59"/>
    </row>
    <row r="349" spans="1:21" ht="90" x14ac:dyDescent="0.25">
      <c r="A349" s="743">
        <f>A347+1</f>
        <v>32</v>
      </c>
      <c r="B349" s="778" t="s">
        <v>28</v>
      </c>
      <c r="C349" s="342" t="s">
        <v>613</v>
      </c>
      <c r="D349" s="427">
        <v>5035307</v>
      </c>
      <c r="E349" s="360" t="s">
        <v>614</v>
      </c>
      <c r="F349" s="390" t="s">
        <v>935</v>
      </c>
      <c r="G349" s="444">
        <v>43423</v>
      </c>
      <c r="H349" s="444">
        <v>43415</v>
      </c>
      <c r="I349" s="417">
        <v>62</v>
      </c>
      <c r="J349" s="433">
        <v>6537562.5</v>
      </c>
      <c r="K349" s="433">
        <v>6537562.5</v>
      </c>
      <c r="L349" s="294">
        <v>2435881.3218487394</v>
      </c>
      <c r="M349" s="433">
        <v>2304562.35</v>
      </c>
      <c r="N349" s="447">
        <v>726110.55</v>
      </c>
      <c r="O349" s="330">
        <f t="shared" si="41"/>
        <v>2.1738450157486349</v>
      </c>
      <c r="P349" s="447">
        <v>1290125</v>
      </c>
      <c r="Q349" s="447">
        <f>P349*0.8</f>
        <v>1032100</v>
      </c>
      <c r="R349" s="116" t="s">
        <v>935</v>
      </c>
      <c r="U349" s="59"/>
    </row>
    <row r="350" spans="1:21" ht="90" x14ac:dyDescent="0.25">
      <c r="A350" s="743">
        <f>1+A349</f>
        <v>33</v>
      </c>
      <c r="B350" s="778" t="s">
        <v>28</v>
      </c>
      <c r="C350" s="342" t="s">
        <v>613</v>
      </c>
      <c r="D350" s="427">
        <v>5035311</v>
      </c>
      <c r="E350" s="360" t="s">
        <v>614</v>
      </c>
      <c r="F350" s="390" t="s">
        <v>935</v>
      </c>
      <c r="G350" s="444">
        <v>43542</v>
      </c>
      <c r="H350" s="444">
        <v>43547</v>
      </c>
      <c r="I350" s="417">
        <v>57</v>
      </c>
      <c r="J350" s="433">
        <v>4286231.25</v>
      </c>
      <c r="K350" s="433">
        <v>4286231.25</v>
      </c>
      <c r="L350" s="294">
        <v>1487438.8274999997</v>
      </c>
      <c r="M350" s="433">
        <v>1018590.04</v>
      </c>
      <c r="N350" s="447">
        <v>154837.93178437484</v>
      </c>
      <c r="O350" s="330">
        <f t="shared" si="41"/>
        <v>5.5784270576442108</v>
      </c>
      <c r="P350" s="447">
        <v>322000</v>
      </c>
      <c r="Q350" s="447">
        <f>P350*0.8</f>
        <v>257600</v>
      </c>
      <c r="R350" s="116" t="s">
        <v>935</v>
      </c>
    </row>
    <row r="351" spans="1:21" x14ac:dyDescent="0.25">
      <c r="A351" s="548" t="s">
        <v>546</v>
      </c>
      <c r="B351" s="779" t="s">
        <v>605</v>
      </c>
      <c r="C351" s="149"/>
      <c r="D351" s="149"/>
      <c r="E351" s="149"/>
      <c r="F351" s="149"/>
      <c r="G351" s="149"/>
      <c r="H351" s="149"/>
      <c r="I351" s="149"/>
      <c r="J351" s="384">
        <f>SUM(J349:J350)</f>
        <v>10823793.75</v>
      </c>
      <c r="K351" s="384">
        <f>SUM(K349:K350)</f>
        <v>10823793.75</v>
      </c>
      <c r="L351" s="384">
        <f>SUM(L349:L350)</f>
        <v>3923320.1493487391</v>
      </c>
      <c r="M351" s="384">
        <f>SUM(M349:M350)</f>
        <v>3323152.39</v>
      </c>
      <c r="N351" s="385">
        <f>SUM(N349:N350)</f>
        <v>880948.48178437492</v>
      </c>
      <c r="O351" s="818">
        <f t="shared" si="41"/>
        <v>2.7722437335596548</v>
      </c>
      <c r="P351" s="115"/>
      <c r="Q351" s="312"/>
      <c r="R351" s="116"/>
    </row>
    <row r="352" spans="1:21" s="62" customFormat="1" ht="105" x14ac:dyDescent="0.25">
      <c r="A352" s="743">
        <f>A350+1</f>
        <v>34</v>
      </c>
      <c r="B352" s="778" t="s">
        <v>28</v>
      </c>
      <c r="C352" s="555" t="s">
        <v>613</v>
      </c>
      <c r="D352" s="560">
        <v>5070506</v>
      </c>
      <c r="E352" s="360" t="s">
        <v>937</v>
      </c>
      <c r="F352" s="555" t="s">
        <v>935</v>
      </c>
      <c r="G352" s="452">
        <v>44064</v>
      </c>
      <c r="H352" s="452">
        <v>43862</v>
      </c>
      <c r="I352" s="555">
        <v>47</v>
      </c>
      <c r="J352" s="559">
        <v>34855520</v>
      </c>
      <c r="K352" s="559">
        <v>34850520</v>
      </c>
      <c r="L352" s="559">
        <v>4122288.7</v>
      </c>
      <c r="M352" s="559">
        <v>4122288.7</v>
      </c>
      <c r="N352" s="552"/>
      <c r="O352" s="550"/>
      <c r="P352" s="155"/>
      <c r="Q352" s="312"/>
      <c r="R352" s="118" t="s">
        <v>991</v>
      </c>
    </row>
    <row r="353" spans="1:21" s="62" customFormat="1" ht="150" x14ac:dyDescent="0.25">
      <c r="A353" s="743">
        <f>A352+1</f>
        <v>35</v>
      </c>
      <c r="B353" s="778" t="s">
        <v>28</v>
      </c>
      <c r="C353" s="555" t="s">
        <v>992</v>
      </c>
      <c r="D353" s="560">
        <v>5073618</v>
      </c>
      <c r="E353" s="360" t="s">
        <v>996</v>
      </c>
      <c r="F353" s="555" t="s">
        <v>14</v>
      </c>
      <c r="G353" s="452">
        <v>44141</v>
      </c>
      <c r="H353" s="452">
        <v>44166</v>
      </c>
      <c r="I353" s="555">
        <v>31</v>
      </c>
      <c r="J353" s="559">
        <v>4557481.5199999996</v>
      </c>
      <c r="K353" s="559"/>
      <c r="L353" s="552"/>
      <c r="M353" s="552"/>
      <c r="N353" s="552"/>
      <c r="O353" s="550"/>
      <c r="P353" s="155"/>
      <c r="Q353" s="312"/>
      <c r="R353" s="118" t="s">
        <v>991</v>
      </c>
    </row>
    <row r="354" spans="1:21" s="62" customFormat="1" x14ac:dyDescent="0.25">
      <c r="A354" s="548" t="s">
        <v>994</v>
      </c>
      <c r="B354" s="779" t="s">
        <v>932</v>
      </c>
      <c r="C354" s="549"/>
      <c r="D354" s="549"/>
      <c r="E354" s="549"/>
      <c r="F354" s="549"/>
      <c r="G354" s="549"/>
      <c r="H354" s="549"/>
      <c r="I354" s="549"/>
      <c r="J354" s="610">
        <f>SUM(J352:J353)</f>
        <v>39413001.519999996</v>
      </c>
      <c r="K354" s="385">
        <f>SUM(K352:K353)</f>
        <v>34850520</v>
      </c>
      <c r="L354" s="385">
        <f t="shared" ref="L354:N354" si="46">SUM(L352:L353)</f>
        <v>4122288.7</v>
      </c>
      <c r="M354" s="385">
        <f t="shared" si="46"/>
        <v>4122288.7</v>
      </c>
      <c r="N354" s="385">
        <f t="shared" si="46"/>
        <v>0</v>
      </c>
      <c r="O354" s="550"/>
      <c r="P354" s="155"/>
      <c r="Q354" s="312"/>
      <c r="R354" s="118"/>
    </row>
    <row r="355" spans="1:21" ht="21" x14ac:dyDescent="0.25">
      <c r="A355" s="548" t="s">
        <v>995</v>
      </c>
      <c r="B355" s="779"/>
      <c r="C355" s="146" t="s">
        <v>608</v>
      </c>
      <c r="D355" s="148"/>
      <c r="E355" s="148"/>
      <c r="F355" s="148"/>
      <c r="G355" s="148"/>
      <c r="H355" s="149"/>
      <c r="I355" s="149">
        <f>COUNTA(I331:I353)</f>
        <v>20</v>
      </c>
      <c r="J355" s="387">
        <f>J351+J348+J340+J354</f>
        <v>57648265.069999993</v>
      </c>
      <c r="K355" s="387">
        <f t="shared" ref="K355:M355" si="47">K351+K348+K340+K354</f>
        <v>48103203.920000002</v>
      </c>
      <c r="L355" s="387">
        <f t="shared" si="47"/>
        <v>8198152.1593487393</v>
      </c>
      <c r="M355" s="387">
        <f t="shared" si="47"/>
        <v>7597984.4000000004</v>
      </c>
      <c r="N355" s="388">
        <f>N351+N348+N340</f>
        <v>886318.93178437487</v>
      </c>
      <c r="O355" s="818">
        <f t="shared" si="41"/>
        <v>7.5725173270342045</v>
      </c>
      <c r="P355" s="115"/>
      <c r="Q355" s="312"/>
      <c r="R355" s="116"/>
    </row>
    <row r="356" spans="1:21" ht="75" customHeight="1" x14ac:dyDescent="0.25">
      <c r="A356" s="108">
        <f>A353+1</f>
        <v>36</v>
      </c>
      <c r="B356" s="780" t="s">
        <v>206</v>
      </c>
      <c r="C356" s="449" t="s">
        <v>511</v>
      </c>
      <c r="D356" s="450">
        <v>5045605</v>
      </c>
      <c r="E356" s="360" t="s">
        <v>525</v>
      </c>
      <c r="F356" s="389" t="s">
        <v>14</v>
      </c>
      <c r="G356" s="452">
        <v>43780</v>
      </c>
      <c r="H356" s="452">
        <v>43889</v>
      </c>
      <c r="I356" s="566">
        <v>24</v>
      </c>
      <c r="J356" s="453">
        <v>328073</v>
      </c>
      <c r="K356" s="453">
        <v>328071.65999999997</v>
      </c>
      <c r="L356" s="331"/>
      <c r="M356" s="331"/>
      <c r="N356" s="312"/>
      <c r="O356" s="330"/>
      <c r="P356" s="115"/>
      <c r="Q356" s="312"/>
      <c r="R356" s="116" t="s">
        <v>935</v>
      </c>
    </row>
    <row r="357" spans="1:21" ht="75" customHeight="1" x14ac:dyDescent="0.25">
      <c r="A357" s="108">
        <f>A356+1</f>
        <v>37</v>
      </c>
      <c r="B357" s="780" t="s">
        <v>206</v>
      </c>
      <c r="C357" s="418" t="s">
        <v>495</v>
      </c>
      <c r="D357" s="343">
        <v>5032656</v>
      </c>
      <c r="E357" s="360" t="s">
        <v>754</v>
      </c>
      <c r="F357" s="390"/>
      <c r="G357" s="345">
        <v>43458</v>
      </c>
      <c r="H357" s="345">
        <v>43647</v>
      </c>
      <c r="I357" s="417" t="s">
        <v>315</v>
      </c>
      <c r="J357" s="350">
        <v>243228</v>
      </c>
      <c r="K357" s="446">
        <v>243228</v>
      </c>
      <c r="L357" s="391"/>
      <c r="M357" s="391"/>
      <c r="N357" s="312"/>
      <c r="O357" s="330"/>
      <c r="P357" s="115"/>
      <c r="Q357" s="312"/>
      <c r="R357" s="116" t="s">
        <v>935</v>
      </c>
    </row>
    <row r="358" spans="1:21" ht="75" customHeight="1" x14ac:dyDescent="0.25">
      <c r="A358" s="108">
        <f>A357+1</f>
        <v>38</v>
      </c>
      <c r="B358" s="780" t="s">
        <v>206</v>
      </c>
      <c r="C358" s="418" t="s">
        <v>495</v>
      </c>
      <c r="D358" s="343">
        <v>5032667</v>
      </c>
      <c r="E358" s="360" t="s">
        <v>755</v>
      </c>
      <c r="F358" s="390"/>
      <c r="G358" s="345">
        <v>43458</v>
      </c>
      <c r="H358" s="345">
        <v>43647</v>
      </c>
      <c r="I358" s="417" t="s">
        <v>315</v>
      </c>
      <c r="J358" s="350">
        <v>207966</v>
      </c>
      <c r="K358" s="446">
        <v>207966</v>
      </c>
      <c r="L358" s="391"/>
      <c r="M358" s="391"/>
      <c r="N358" s="312"/>
      <c r="O358" s="330"/>
      <c r="P358" s="115"/>
      <c r="Q358" s="312"/>
      <c r="R358" s="116" t="s">
        <v>935</v>
      </c>
    </row>
    <row r="359" spans="1:21" ht="27.75" customHeight="1" x14ac:dyDescent="0.25">
      <c r="A359" s="562" t="s">
        <v>558</v>
      </c>
      <c r="B359" s="780" t="s">
        <v>603</v>
      </c>
      <c r="C359" s="448"/>
      <c r="D359" s="448"/>
      <c r="E359" s="448"/>
      <c r="F359" s="448"/>
      <c r="G359" s="448"/>
      <c r="H359" s="448"/>
      <c r="I359" s="567"/>
      <c r="J359" s="454">
        <f>SUM(J356:J358)</f>
        <v>779267</v>
      </c>
      <c r="K359" s="454">
        <f>SUM(K356:K358)</f>
        <v>779265.65999999992</v>
      </c>
      <c r="L359" s="454">
        <f>SUM(L356:L358)</f>
        <v>0</v>
      </c>
      <c r="M359" s="454">
        <f>SUM(M356:M358)</f>
        <v>0</v>
      </c>
      <c r="N359" s="455">
        <f>SUM(N356:N358)</f>
        <v>0</v>
      </c>
      <c r="O359" s="459"/>
      <c r="P359" s="115"/>
      <c r="Q359" s="312"/>
      <c r="R359" s="116"/>
    </row>
    <row r="360" spans="1:21" ht="75" x14ac:dyDescent="0.25">
      <c r="A360" s="108">
        <f>A358+1</f>
        <v>39</v>
      </c>
      <c r="B360" s="780" t="s">
        <v>206</v>
      </c>
      <c r="C360" s="413" t="s">
        <v>526</v>
      </c>
      <c r="D360" s="456">
        <v>5044930</v>
      </c>
      <c r="E360" s="360" t="s">
        <v>527</v>
      </c>
      <c r="F360" s="392"/>
      <c r="G360" s="414">
        <v>43629</v>
      </c>
      <c r="H360" s="414">
        <v>43738</v>
      </c>
      <c r="I360" s="415" t="s">
        <v>315</v>
      </c>
      <c r="J360" s="350">
        <v>399608.76</v>
      </c>
      <c r="K360" s="350">
        <v>399608.76</v>
      </c>
      <c r="L360" s="368">
        <v>34289.480000000003</v>
      </c>
      <c r="M360" s="368">
        <v>29816.89</v>
      </c>
      <c r="N360" s="349">
        <v>0</v>
      </c>
      <c r="O360" s="330"/>
      <c r="P360" s="115"/>
      <c r="Q360" s="312"/>
      <c r="R360" s="116" t="s">
        <v>935</v>
      </c>
    </row>
    <row r="361" spans="1:21" ht="150" customHeight="1" x14ac:dyDescent="0.25">
      <c r="A361" s="108">
        <f>A360+1</f>
        <v>40</v>
      </c>
      <c r="B361" s="780" t="s">
        <v>206</v>
      </c>
      <c r="C361" s="413" t="s">
        <v>507</v>
      </c>
      <c r="D361" s="456">
        <v>5033243</v>
      </c>
      <c r="E361" s="360" t="s">
        <v>528</v>
      </c>
      <c r="F361" s="392"/>
      <c r="G361" s="414">
        <v>43560</v>
      </c>
      <c r="H361" s="414">
        <v>43707</v>
      </c>
      <c r="I361" s="415" t="s">
        <v>315</v>
      </c>
      <c r="J361" s="350">
        <v>207250</v>
      </c>
      <c r="K361" s="350">
        <v>206485</v>
      </c>
      <c r="L361" s="350">
        <v>111272.79</v>
      </c>
      <c r="M361" s="350">
        <v>111272.79</v>
      </c>
      <c r="N361" s="339"/>
      <c r="O361" s="330"/>
      <c r="P361" s="115"/>
      <c r="Q361" s="312"/>
      <c r="R361" s="116" t="s">
        <v>935</v>
      </c>
    </row>
    <row r="362" spans="1:21" ht="105" x14ac:dyDescent="0.25">
      <c r="A362" s="108">
        <f t="shared" ref="A362:A363" si="48">A361+1</f>
        <v>41</v>
      </c>
      <c r="B362" s="780" t="s">
        <v>206</v>
      </c>
      <c r="C362" s="413" t="s">
        <v>526</v>
      </c>
      <c r="D362" s="456">
        <v>5045474</v>
      </c>
      <c r="E362" s="360" t="s">
        <v>529</v>
      </c>
      <c r="F362" s="392"/>
      <c r="G362" s="414">
        <v>43629</v>
      </c>
      <c r="H362" s="414">
        <v>43738</v>
      </c>
      <c r="I362" s="415" t="s">
        <v>315</v>
      </c>
      <c r="J362" s="350">
        <v>89587.67</v>
      </c>
      <c r="K362" s="350">
        <v>89587.67</v>
      </c>
      <c r="L362" s="368">
        <v>9942.75</v>
      </c>
      <c r="M362" s="393">
        <v>9942.75</v>
      </c>
      <c r="N362" s="349">
        <v>0</v>
      </c>
      <c r="O362" s="330"/>
      <c r="P362" s="115"/>
      <c r="Q362" s="312"/>
      <c r="R362" s="116" t="s">
        <v>935</v>
      </c>
    </row>
    <row r="363" spans="1:21" ht="86.25" customHeight="1" x14ac:dyDescent="0.25">
      <c r="A363" s="108">
        <f t="shared" si="48"/>
        <v>42</v>
      </c>
      <c r="B363" s="780" t="s">
        <v>206</v>
      </c>
      <c r="C363" s="413" t="s">
        <v>507</v>
      </c>
      <c r="D363" s="456">
        <v>5041650</v>
      </c>
      <c r="E363" s="360" t="s">
        <v>530</v>
      </c>
      <c r="F363" s="392"/>
      <c r="G363" s="414">
        <v>43560</v>
      </c>
      <c r="H363" s="414">
        <v>43707</v>
      </c>
      <c r="I363" s="415" t="s">
        <v>315</v>
      </c>
      <c r="J363" s="350">
        <v>191268</v>
      </c>
      <c r="K363" s="350">
        <v>191268</v>
      </c>
      <c r="L363" s="350">
        <v>88383.84</v>
      </c>
      <c r="M363" s="350">
        <v>88383.84</v>
      </c>
      <c r="N363" s="339"/>
      <c r="O363" s="330"/>
      <c r="P363" s="115"/>
      <c r="Q363" s="312"/>
      <c r="R363" s="116" t="s">
        <v>935</v>
      </c>
      <c r="U363" s="59"/>
    </row>
    <row r="364" spans="1:21" ht="33" customHeight="1" x14ac:dyDescent="0.25">
      <c r="A364" s="562" t="s">
        <v>473</v>
      </c>
      <c r="B364" s="780" t="s">
        <v>604</v>
      </c>
      <c r="C364" s="448"/>
      <c r="D364" s="448"/>
      <c r="E364" s="448"/>
      <c r="F364" s="448"/>
      <c r="G364" s="448"/>
      <c r="H364" s="448"/>
      <c r="I364" s="567"/>
      <c r="J364" s="454">
        <f>SUM(J360:J363)</f>
        <v>887714.43</v>
      </c>
      <c r="K364" s="457">
        <f>SUM(K360:K363)</f>
        <v>886949.43</v>
      </c>
      <c r="L364" s="457">
        <f>SUM(L360:L363)</f>
        <v>243888.86</v>
      </c>
      <c r="M364" s="457">
        <f>SUM(M360:M363)</f>
        <v>239416.27</v>
      </c>
      <c r="N364" s="458">
        <f>SUM(N360:N363)</f>
        <v>0</v>
      </c>
      <c r="O364" s="459"/>
      <c r="P364" s="115"/>
      <c r="Q364" s="312"/>
      <c r="R364" s="116"/>
      <c r="U364" s="59"/>
    </row>
    <row r="365" spans="1:21" ht="75" x14ac:dyDescent="0.25">
      <c r="A365" s="108">
        <f>A363+1</f>
        <v>43</v>
      </c>
      <c r="B365" s="780" t="s">
        <v>206</v>
      </c>
      <c r="C365" s="342" t="s">
        <v>613</v>
      </c>
      <c r="D365" s="591">
        <v>5042903</v>
      </c>
      <c r="E365" s="360" t="s">
        <v>614</v>
      </c>
      <c r="F365" s="331"/>
      <c r="G365" s="421">
        <v>43567</v>
      </c>
      <c r="H365" s="421">
        <v>43566</v>
      </c>
      <c r="I365" s="576">
        <v>57</v>
      </c>
      <c r="J365" s="349">
        <v>1912634.64</v>
      </c>
      <c r="K365" s="349">
        <v>1212634.6399999999</v>
      </c>
      <c r="L365" s="590">
        <v>321481.21999999997</v>
      </c>
      <c r="M365" s="349">
        <v>239139.19</v>
      </c>
      <c r="N365" s="349">
        <v>89619.771674999996</v>
      </c>
      <c r="O365" s="330">
        <f t="shared" si="41"/>
        <v>1.6683753543495068</v>
      </c>
      <c r="P365" s="349">
        <v>93421</v>
      </c>
      <c r="Q365" s="349">
        <f>P365*0.8</f>
        <v>74736.800000000003</v>
      </c>
      <c r="R365" s="116" t="s">
        <v>935</v>
      </c>
      <c r="U365" s="62"/>
    </row>
    <row r="366" spans="1:21" ht="33" customHeight="1" x14ac:dyDescent="0.25">
      <c r="A366" s="562" t="s">
        <v>537</v>
      </c>
      <c r="B366" s="780" t="s">
        <v>605</v>
      </c>
      <c r="C366" s="448"/>
      <c r="D366" s="448"/>
      <c r="E366" s="448"/>
      <c r="F366" s="448"/>
      <c r="G366" s="448"/>
      <c r="H366" s="448"/>
      <c r="I366" s="567"/>
      <c r="J366" s="454">
        <f>SUM(J365)</f>
        <v>1912634.64</v>
      </c>
      <c r="K366" s="457">
        <f>SUM(K365)</f>
        <v>1212634.6399999999</v>
      </c>
      <c r="L366" s="457">
        <f>SUM(L365)</f>
        <v>321481.21999999997</v>
      </c>
      <c r="M366" s="457">
        <f>SUM(M365)</f>
        <v>239139.19</v>
      </c>
      <c r="N366" s="455">
        <f>SUM(N365)</f>
        <v>89619.771674999996</v>
      </c>
      <c r="O366" s="459">
        <f t="shared" si="41"/>
        <v>1.6683753543495068</v>
      </c>
      <c r="P366" s="115"/>
      <c r="Q366" s="312"/>
      <c r="R366" s="116"/>
      <c r="U366" s="62"/>
    </row>
    <row r="367" spans="1:21" s="62" customFormat="1" ht="75" customHeight="1" x14ac:dyDescent="0.25">
      <c r="A367" s="108">
        <f>A365+1</f>
        <v>44</v>
      </c>
      <c r="B367" s="780" t="s">
        <v>206</v>
      </c>
      <c r="C367" s="376" t="s">
        <v>613</v>
      </c>
      <c r="D367" s="565">
        <v>5070507</v>
      </c>
      <c r="E367" s="360" t="s">
        <v>938</v>
      </c>
      <c r="F367" s="376"/>
      <c r="G367" s="421">
        <v>44099</v>
      </c>
      <c r="H367" s="421">
        <v>43862</v>
      </c>
      <c r="I367" s="362">
        <v>47</v>
      </c>
      <c r="J367" s="511">
        <v>5356640</v>
      </c>
      <c r="K367" s="349">
        <v>5351640</v>
      </c>
      <c r="L367" s="511">
        <v>985142.69</v>
      </c>
      <c r="M367" s="511">
        <v>985142.69</v>
      </c>
      <c r="N367" s="511"/>
      <c r="O367" s="564"/>
      <c r="P367" s="155"/>
      <c r="Q367" s="312"/>
      <c r="R367" s="118" t="s">
        <v>991</v>
      </c>
    </row>
    <row r="368" spans="1:21" s="62" customFormat="1" ht="33" customHeight="1" x14ac:dyDescent="0.25">
      <c r="A368" s="562" t="s">
        <v>936</v>
      </c>
      <c r="B368" s="780" t="s">
        <v>932</v>
      </c>
      <c r="C368" s="563"/>
      <c r="D368" s="563"/>
      <c r="E368" s="563"/>
      <c r="F368" s="563"/>
      <c r="G368" s="563"/>
      <c r="H368" s="563"/>
      <c r="I368" s="568"/>
      <c r="J368" s="455">
        <f>SUM(J367)</f>
        <v>5356640</v>
      </c>
      <c r="K368" s="455">
        <f t="shared" ref="K368:N368" si="49">SUM(K367)</f>
        <v>5351640</v>
      </c>
      <c r="L368" s="455">
        <f t="shared" si="49"/>
        <v>985142.69</v>
      </c>
      <c r="M368" s="455">
        <f t="shared" si="49"/>
        <v>985142.69</v>
      </c>
      <c r="N368" s="455">
        <f t="shared" si="49"/>
        <v>0</v>
      </c>
      <c r="O368" s="459"/>
      <c r="P368" s="155"/>
      <c r="Q368" s="312"/>
      <c r="R368" s="118"/>
    </row>
    <row r="369" spans="1:20" ht="31.5" customHeight="1" x14ac:dyDescent="0.25">
      <c r="A369" s="562" t="s">
        <v>826</v>
      </c>
      <c r="B369" s="780"/>
      <c r="C369" s="222" t="s">
        <v>609</v>
      </c>
      <c r="D369" s="394"/>
      <c r="E369" s="394"/>
      <c r="F369" s="394"/>
      <c r="G369" s="448"/>
      <c r="H369" s="448"/>
      <c r="I369" s="460">
        <f>COUNTA(I356:I367)</f>
        <v>9</v>
      </c>
      <c r="J369" s="461">
        <f>J366+J364+J359+J368</f>
        <v>8936256.0700000003</v>
      </c>
      <c r="K369" s="461">
        <f>K366+K364+K359+K368</f>
        <v>8230489.7299999995</v>
      </c>
      <c r="L369" s="461">
        <f>L366+L364+L359+L368</f>
        <v>1550512.77</v>
      </c>
      <c r="M369" s="461">
        <f>M366+M364+M359+M368</f>
        <v>1463698.15</v>
      </c>
      <c r="N369" s="461">
        <f>N366+N364+N359+N368</f>
        <v>89619.771674999996</v>
      </c>
      <c r="O369" s="462">
        <f t="shared" si="41"/>
        <v>15.33231286627243</v>
      </c>
      <c r="P369" s="115"/>
      <c r="Q369" s="312"/>
      <c r="R369" s="116"/>
    </row>
    <row r="370" spans="1:20" s="62" customFormat="1" ht="31.5" customHeight="1" x14ac:dyDescent="0.25">
      <c r="A370" s="562"/>
      <c r="B370" s="780"/>
      <c r="C370" s="222"/>
      <c r="D370" s="394"/>
      <c r="E370" s="394"/>
      <c r="F370" s="394"/>
      <c r="G370" s="448"/>
      <c r="H370" s="448"/>
      <c r="I370" s="567"/>
      <c r="J370" s="461"/>
      <c r="K370" s="461"/>
      <c r="L370" s="461"/>
      <c r="M370" s="461"/>
      <c r="N370" s="461"/>
      <c r="O370" s="461"/>
      <c r="P370" s="115"/>
      <c r="Q370" s="312"/>
      <c r="R370" s="116"/>
    </row>
    <row r="371" spans="1:20" s="62" customFormat="1" ht="60" customHeight="1" x14ac:dyDescent="0.25">
      <c r="A371" s="108">
        <f>A367+1</f>
        <v>45</v>
      </c>
      <c r="B371" s="781" t="s">
        <v>40</v>
      </c>
      <c r="C371" s="418" t="s">
        <v>495</v>
      </c>
      <c r="D371" s="419">
        <v>5052169</v>
      </c>
      <c r="E371" s="360" t="s">
        <v>799</v>
      </c>
      <c r="F371" s="395"/>
      <c r="G371" s="421">
        <v>43923</v>
      </c>
      <c r="H371" s="421">
        <v>43931</v>
      </c>
      <c r="I371" s="422" t="s">
        <v>322</v>
      </c>
      <c r="J371" s="350">
        <v>357890</v>
      </c>
      <c r="K371" s="350"/>
      <c r="L371" s="464"/>
      <c r="M371" s="464"/>
      <c r="N371" s="312"/>
      <c r="O371" s="330"/>
      <c r="P371" s="115"/>
      <c r="Q371" s="312"/>
      <c r="R371" s="116" t="s">
        <v>935</v>
      </c>
    </row>
    <row r="372" spans="1:20" s="62" customFormat="1" ht="60" customHeight="1" x14ac:dyDescent="0.25">
      <c r="A372" s="108">
        <f>A371+1</f>
        <v>46</v>
      </c>
      <c r="B372" s="781" t="s">
        <v>40</v>
      </c>
      <c r="C372" s="418" t="s">
        <v>511</v>
      </c>
      <c r="D372" s="419">
        <v>5050811</v>
      </c>
      <c r="E372" s="360" t="s">
        <v>800</v>
      </c>
      <c r="F372" s="395"/>
      <c r="G372" s="421">
        <v>43962</v>
      </c>
      <c r="H372" s="421">
        <v>43966</v>
      </c>
      <c r="I372" s="422" t="s">
        <v>801</v>
      </c>
      <c r="J372" s="350">
        <v>451401</v>
      </c>
      <c r="K372" s="350"/>
      <c r="L372" s="464"/>
      <c r="M372" s="464"/>
      <c r="N372" s="312"/>
      <c r="O372" s="330"/>
      <c r="P372" s="115"/>
      <c r="Q372" s="312"/>
      <c r="R372" s="116" t="s">
        <v>935</v>
      </c>
    </row>
    <row r="373" spans="1:20" ht="60" x14ac:dyDescent="0.25">
      <c r="A373" s="108">
        <f>A372+1</f>
        <v>47</v>
      </c>
      <c r="B373" s="781" t="s">
        <v>40</v>
      </c>
      <c r="C373" s="418" t="s">
        <v>495</v>
      </c>
      <c r="D373" s="419">
        <v>5052167</v>
      </c>
      <c r="E373" s="360" t="s">
        <v>802</v>
      </c>
      <c r="F373" s="311"/>
      <c r="G373" s="421">
        <v>43934</v>
      </c>
      <c r="H373" s="421">
        <v>43942</v>
      </c>
      <c r="I373" s="422" t="s">
        <v>801</v>
      </c>
      <c r="J373" s="350">
        <v>338690</v>
      </c>
      <c r="K373" s="350">
        <v>338690</v>
      </c>
      <c r="L373" s="331"/>
      <c r="M373" s="331"/>
      <c r="N373" s="312"/>
      <c r="O373" s="330"/>
      <c r="P373" s="115"/>
      <c r="Q373" s="312"/>
      <c r="R373" s="116" t="s">
        <v>935</v>
      </c>
    </row>
    <row r="374" spans="1:20" x14ac:dyDescent="0.25">
      <c r="A374" s="709" t="s">
        <v>558</v>
      </c>
      <c r="B374" s="781" t="s">
        <v>803</v>
      </c>
      <c r="C374" s="463"/>
      <c r="D374" s="463"/>
      <c r="E374" s="463"/>
      <c r="F374" s="463"/>
      <c r="G374" s="463"/>
      <c r="H374" s="463"/>
      <c r="I374" s="577"/>
      <c r="J374" s="606">
        <f>SUM(J371:J373)</f>
        <v>1147981</v>
      </c>
      <c r="K374" s="465">
        <f t="shared" ref="K374:N374" si="50">SUM(K371:K373)</f>
        <v>338690</v>
      </c>
      <c r="L374" s="465">
        <f t="shared" si="50"/>
        <v>0</v>
      </c>
      <c r="M374" s="465">
        <f t="shared" si="50"/>
        <v>0</v>
      </c>
      <c r="N374" s="466">
        <f t="shared" si="50"/>
        <v>0</v>
      </c>
      <c r="O374" s="817"/>
      <c r="P374" s="115"/>
      <c r="Q374" s="312"/>
      <c r="R374" s="116"/>
      <c r="T374" s="59"/>
    </row>
    <row r="375" spans="1:20" s="62" customFormat="1" ht="90" x14ac:dyDescent="0.25">
      <c r="A375" s="108">
        <f>A373+1</f>
        <v>48</v>
      </c>
      <c r="B375" s="781" t="s">
        <v>40</v>
      </c>
      <c r="C375" s="553" t="s">
        <v>952</v>
      </c>
      <c r="D375" s="419">
        <v>5041900</v>
      </c>
      <c r="E375" s="360" t="s">
        <v>953</v>
      </c>
      <c r="F375" s="553"/>
      <c r="G375" s="421">
        <v>44074</v>
      </c>
      <c r="H375" s="421">
        <v>44084</v>
      </c>
      <c r="I375" s="555">
        <v>40</v>
      </c>
      <c r="J375" s="350">
        <v>346500</v>
      </c>
      <c r="K375" s="713"/>
      <c r="L375" s="713"/>
      <c r="M375" s="713"/>
      <c r="N375" s="713"/>
      <c r="O375" s="550"/>
      <c r="P375" s="312"/>
      <c r="Q375" s="312"/>
      <c r="R375" s="118" t="s">
        <v>935</v>
      </c>
      <c r="T375" s="59"/>
    </row>
    <row r="376" spans="1:20" s="62" customFormat="1" ht="20.100000000000001" customHeight="1" x14ac:dyDescent="0.25">
      <c r="A376" s="709" t="s">
        <v>537</v>
      </c>
      <c r="B376" s="781" t="s">
        <v>951</v>
      </c>
      <c r="C376" s="711"/>
      <c r="D376" s="711"/>
      <c r="E376" s="714"/>
      <c r="F376" s="714"/>
      <c r="G376" s="711"/>
      <c r="H376" s="711"/>
      <c r="I376" s="715"/>
      <c r="J376" s="712">
        <f>J375</f>
        <v>346500</v>
      </c>
      <c r="K376" s="718">
        <f t="shared" ref="K376:N376" si="51">K375</f>
        <v>0</v>
      </c>
      <c r="L376" s="718">
        <f t="shared" si="51"/>
        <v>0</v>
      </c>
      <c r="M376" s="718">
        <f t="shared" si="51"/>
        <v>0</v>
      </c>
      <c r="N376" s="718">
        <f t="shared" si="51"/>
        <v>0</v>
      </c>
      <c r="O376" s="817"/>
      <c r="P376" s="312"/>
      <c r="Q376" s="312"/>
      <c r="R376" s="118"/>
      <c r="T376" s="59"/>
    </row>
    <row r="377" spans="1:20" ht="60" x14ac:dyDescent="0.25">
      <c r="A377" s="108">
        <f>A375+1</f>
        <v>49</v>
      </c>
      <c r="B377" s="781" t="s">
        <v>40</v>
      </c>
      <c r="C377" s="352" t="s">
        <v>613</v>
      </c>
      <c r="D377" s="746">
        <v>5041851</v>
      </c>
      <c r="E377" s="747" t="s">
        <v>614</v>
      </c>
      <c r="F377" s="334"/>
      <c r="G377" s="748">
        <v>43524</v>
      </c>
      <c r="H377" s="748">
        <v>43497</v>
      </c>
      <c r="I377" s="749">
        <v>59</v>
      </c>
      <c r="J377" s="501">
        <v>2048432.2456500002</v>
      </c>
      <c r="K377" s="750">
        <v>2048432.2456500002</v>
      </c>
      <c r="L377" s="751">
        <v>212798.16</v>
      </c>
      <c r="M377" s="752">
        <v>94916.56</v>
      </c>
      <c r="N377" s="753">
        <v>39023.43</v>
      </c>
      <c r="O377" s="330">
        <f t="shared" si="41"/>
        <v>1.432296699700667</v>
      </c>
      <c r="P377" s="363">
        <v>78646</v>
      </c>
      <c r="Q377" s="363">
        <f>P377*0.8</f>
        <v>62916.800000000003</v>
      </c>
      <c r="R377" s="116" t="s">
        <v>935</v>
      </c>
    </row>
    <row r="378" spans="1:20" s="62" customFormat="1" x14ac:dyDescent="0.25">
      <c r="A378" s="709">
        <v>1</v>
      </c>
      <c r="B378" s="781" t="s">
        <v>605</v>
      </c>
      <c r="C378" s="711"/>
      <c r="D378" s="711"/>
      <c r="E378" s="714"/>
      <c r="F378" s="714"/>
      <c r="G378" s="710"/>
      <c r="H378" s="710"/>
      <c r="I378" s="758"/>
      <c r="J378" s="759">
        <f>J377</f>
        <v>2048432.2456500002</v>
      </c>
      <c r="K378" s="759">
        <f t="shared" ref="K378:N378" si="52">K377</f>
        <v>2048432.2456500002</v>
      </c>
      <c r="L378" s="759">
        <f t="shared" si="52"/>
        <v>212798.16</v>
      </c>
      <c r="M378" s="759">
        <f t="shared" si="52"/>
        <v>94916.56</v>
      </c>
      <c r="N378" s="759">
        <f t="shared" si="52"/>
        <v>39023.43</v>
      </c>
      <c r="O378" s="817"/>
      <c r="P378" s="363"/>
      <c r="Q378" s="363"/>
      <c r="R378" s="118"/>
    </row>
    <row r="379" spans="1:20" s="62" customFormat="1" ht="95.1" customHeight="1" x14ac:dyDescent="0.25">
      <c r="A379" s="108">
        <f>A377+1</f>
        <v>50</v>
      </c>
      <c r="B379" s="781" t="s">
        <v>40</v>
      </c>
      <c r="C379" s="601" t="s">
        <v>613</v>
      </c>
      <c r="D379" s="756">
        <v>5070518</v>
      </c>
      <c r="E379" s="754" t="s">
        <v>997</v>
      </c>
      <c r="F379" s="760" t="s">
        <v>14</v>
      </c>
      <c r="G379" s="757">
        <v>44111</v>
      </c>
      <c r="H379" s="757">
        <v>43862</v>
      </c>
      <c r="I379" s="755">
        <v>47</v>
      </c>
      <c r="J379" s="745">
        <v>8160800</v>
      </c>
      <c r="K379" s="716">
        <v>8155800</v>
      </c>
      <c r="L379" s="849">
        <v>252325.6</v>
      </c>
      <c r="M379" s="1015">
        <v>252325.6</v>
      </c>
      <c r="N379" s="717"/>
      <c r="O379" s="550"/>
      <c r="P379" s="363"/>
      <c r="Q379" s="363"/>
      <c r="R379" s="118" t="s">
        <v>991</v>
      </c>
    </row>
    <row r="380" spans="1:20" x14ac:dyDescent="0.25">
      <c r="A380" s="709">
        <v>1</v>
      </c>
      <c r="B380" s="781" t="s">
        <v>932</v>
      </c>
      <c r="C380" s="463"/>
      <c r="D380" s="463"/>
      <c r="E380" s="463"/>
      <c r="F380" s="463"/>
      <c r="G380" s="463"/>
      <c r="H380" s="463"/>
      <c r="I380" s="577"/>
      <c r="J380" s="606">
        <f>J379</f>
        <v>8160800</v>
      </c>
      <c r="K380" s="606">
        <f t="shared" ref="K380:N380" si="53">K379</f>
        <v>8155800</v>
      </c>
      <c r="L380" s="606">
        <f t="shared" si="53"/>
        <v>252325.6</v>
      </c>
      <c r="M380" s="606">
        <f t="shared" si="53"/>
        <v>252325.6</v>
      </c>
      <c r="N380" s="606">
        <f t="shared" si="53"/>
        <v>0</v>
      </c>
      <c r="O380" s="330"/>
      <c r="P380" s="115"/>
      <c r="Q380" s="312"/>
      <c r="R380" s="116"/>
      <c r="T380" s="59"/>
    </row>
    <row r="381" spans="1:20" x14ac:dyDescent="0.25">
      <c r="A381" s="709" t="s">
        <v>545</v>
      </c>
      <c r="B381" s="781"/>
      <c r="C381" s="396" t="s">
        <v>612</v>
      </c>
      <c r="D381" s="175"/>
      <c r="E381" s="175"/>
      <c r="F381" s="463"/>
      <c r="G381" s="463"/>
      <c r="H381" s="463"/>
      <c r="I381" s="578">
        <f>COUNTA(I371:I379)</f>
        <v>6</v>
      </c>
      <c r="J381" s="467">
        <f>J374+J376+J378+J380</f>
        <v>11703713.245650001</v>
      </c>
      <c r="K381" s="467">
        <f t="shared" ref="K381:N381" si="54">K374+K376+K378+K380</f>
        <v>10542922.245650001</v>
      </c>
      <c r="L381" s="467">
        <f t="shared" si="54"/>
        <v>465123.76</v>
      </c>
      <c r="M381" s="467">
        <f t="shared" si="54"/>
        <v>347242.16000000003</v>
      </c>
      <c r="N381" s="467">
        <f t="shared" si="54"/>
        <v>39023.43</v>
      </c>
      <c r="O381" s="817">
        <f t="shared" si="41"/>
        <v>7.8982993037772449</v>
      </c>
      <c r="P381" s="115"/>
      <c r="Q381" s="312"/>
      <c r="R381" s="116"/>
    </row>
    <row r="382" spans="1:20" ht="60" x14ac:dyDescent="0.25">
      <c r="A382" s="108">
        <f>A379+1</f>
        <v>51</v>
      </c>
      <c r="B382" s="776" t="s">
        <v>15</v>
      </c>
      <c r="C382" s="468" t="s">
        <v>511</v>
      </c>
      <c r="D382" s="469">
        <v>5041870</v>
      </c>
      <c r="E382" s="360" t="s">
        <v>512</v>
      </c>
      <c r="F382" s="397"/>
      <c r="G382" s="470">
        <v>43754</v>
      </c>
      <c r="H382" s="470">
        <v>43832</v>
      </c>
      <c r="I382" s="569" t="s">
        <v>210</v>
      </c>
      <c r="J382" s="471">
        <v>512919.99</v>
      </c>
      <c r="K382" s="380"/>
      <c r="L382" s="397"/>
      <c r="M382" s="397"/>
      <c r="N382" s="349">
        <v>0</v>
      </c>
      <c r="O382" s="330"/>
      <c r="P382" s="115"/>
      <c r="Q382" s="312"/>
      <c r="R382" s="116" t="s">
        <v>935</v>
      </c>
    </row>
    <row r="383" spans="1:20" ht="60" x14ac:dyDescent="0.25">
      <c r="A383" s="108">
        <f>A382+1</f>
        <v>52</v>
      </c>
      <c r="B383" s="776" t="s">
        <v>15</v>
      </c>
      <c r="C383" s="337" t="s">
        <v>495</v>
      </c>
      <c r="D383" s="343">
        <v>5037881</v>
      </c>
      <c r="E383" s="360" t="s">
        <v>531</v>
      </c>
      <c r="F383" s="331"/>
      <c r="G383" s="345">
        <v>43754</v>
      </c>
      <c r="H383" s="345">
        <v>43845</v>
      </c>
      <c r="I383" s="417" t="s">
        <v>320</v>
      </c>
      <c r="J383" s="295">
        <v>218460</v>
      </c>
      <c r="K383" s="381"/>
      <c r="L383" s="331"/>
      <c r="M383" s="331"/>
      <c r="N383" s="349">
        <v>0</v>
      </c>
      <c r="O383" s="330"/>
      <c r="P383" s="115"/>
      <c r="Q383" s="312"/>
      <c r="R383" s="116" t="s">
        <v>935</v>
      </c>
    </row>
    <row r="384" spans="1:20" ht="60" x14ac:dyDescent="0.25">
      <c r="A384" s="108">
        <f t="shared" ref="A384:A389" si="55">A383+1</f>
        <v>53</v>
      </c>
      <c r="B384" s="776" t="s">
        <v>15</v>
      </c>
      <c r="C384" s="337" t="s">
        <v>495</v>
      </c>
      <c r="D384" s="343">
        <v>5041729</v>
      </c>
      <c r="E384" s="360" t="s">
        <v>532</v>
      </c>
      <c r="F384" s="331"/>
      <c r="G384" s="345">
        <v>43754</v>
      </c>
      <c r="H384" s="345">
        <v>43833</v>
      </c>
      <c r="I384" s="417" t="s">
        <v>210</v>
      </c>
      <c r="J384" s="295">
        <v>223500</v>
      </c>
      <c r="K384" s="381"/>
      <c r="L384" s="331"/>
      <c r="M384" s="331"/>
      <c r="N384" s="349">
        <v>0</v>
      </c>
      <c r="O384" s="330"/>
      <c r="P384" s="115"/>
      <c r="Q384" s="312"/>
      <c r="R384" s="116" t="s">
        <v>935</v>
      </c>
    </row>
    <row r="385" spans="1:20" ht="60" x14ac:dyDescent="0.25">
      <c r="A385" s="108">
        <f t="shared" si="55"/>
        <v>54</v>
      </c>
      <c r="B385" s="776" t="s">
        <v>15</v>
      </c>
      <c r="C385" s="337" t="s">
        <v>495</v>
      </c>
      <c r="D385" s="343">
        <v>5037897</v>
      </c>
      <c r="E385" s="360" t="s">
        <v>533</v>
      </c>
      <c r="F385" s="331"/>
      <c r="G385" s="345">
        <v>43706</v>
      </c>
      <c r="H385" s="345">
        <v>43739</v>
      </c>
      <c r="I385" s="417" t="s">
        <v>321</v>
      </c>
      <c r="J385" s="295">
        <v>281600</v>
      </c>
      <c r="K385" s="381"/>
      <c r="L385" s="331"/>
      <c r="M385" s="331"/>
      <c r="N385" s="312"/>
      <c r="O385" s="330"/>
      <c r="P385" s="115"/>
      <c r="Q385" s="312"/>
      <c r="R385" s="116" t="s">
        <v>935</v>
      </c>
    </row>
    <row r="386" spans="1:20" s="62" customFormat="1" ht="75" x14ac:dyDescent="0.25">
      <c r="A386" s="108">
        <f t="shared" si="55"/>
        <v>55</v>
      </c>
      <c r="B386" s="776" t="s">
        <v>15</v>
      </c>
      <c r="C386" s="418" t="s">
        <v>783</v>
      </c>
      <c r="D386" s="419">
        <v>5054022</v>
      </c>
      <c r="E386" s="360" t="s">
        <v>784</v>
      </c>
      <c r="F386" s="311"/>
      <c r="G386" s="421">
        <v>43955</v>
      </c>
      <c r="H386" s="421">
        <v>43983</v>
      </c>
      <c r="I386" s="422" t="s">
        <v>348</v>
      </c>
      <c r="J386" s="350">
        <v>670383.32999999996</v>
      </c>
      <c r="K386" s="351"/>
      <c r="L386" s="331"/>
      <c r="M386" s="331"/>
      <c r="N386" s="312"/>
      <c r="O386" s="330"/>
      <c r="P386" s="115"/>
      <c r="Q386" s="312"/>
      <c r="R386" s="116" t="s">
        <v>935</v>
      </c>
    </row>
    <row r="387" spans="1:20" s="62" customFormat="1" ht="90" x14ac:dyDescent="0.25">
      <c r="A387" s="108">
        <f t="shared" si="55"/>
        <v>56</v>
      </c>
      <c r="B387" s="776" t="s">
        <v>15</v>
      </c>
      <c r="C387" s="418" t="s">
        <v>783</v>
      </c>
      <c r="D387" s="419">
        <v>5045610</v>
      </c>
      <c r="E387" s="360" t="s">
        <v>785</v>
      </c>
      <c r="F387" s="311"/>
      <c r="G387" s="421">
        <v>43955</v>
      </c>
      <c r="H387" s="421">
        <v>44075</v>
      </c>
      <c r="I387" s="422" t="s">
        <v>423</v>
      </c>
      <c r="J387" s="350">
        <v>63018</v>
      </c>
      <c r="K387" s="351"/>
      <c r="L387" s="331"/>
      <c r="M387" s="331"/>
      <c r="N387" s="312"/>
      <c r="O387" s="330"/>
      <c r="P387" s="115"/>
      <c r="Q387" s="312"/>
      <c r="R387" s="116" t="s">
        <v>935</v>
      </c>
    </row>
    <row r="388" spans="1:20" s="62" customFormat="1" ht="75" x14ac:dyDescent="0.25">
      <c r="A388" s="108">
        <f t="shared" si="55"/>
        <v>57</v>
      </c>
      <c r="B388" s="776" t="s">
        <v>15</v>
      </c>
      <c r="C388" s="418" t="s">
        <v>534</v>
      </c>
      <c r="D388" s="419">
        <v>5049354</v>
      </c>
      <c r="E388" s="360" t="s">
        <v>786</v>
      </c>
      <c r="F388" s="311"/>
      <c r="G388" s="421">
        <v>43955</v>
      </c>
      <c r="H388" s="421">
        <v>43983</v>
      </c>
      <c r="I388" s="422" t="s">
        <v>564</v>
      </c>
      <c r="J388" s="350">
        <v>305738.56</v>
      </c>
      <c r="K388" s="351"/>
      <c r="L388" s="331"/>
      <c r="M388" s="331"/>
      <c r="N388" s="312"/>
      <c r="O388" s="330"/>
      <c r="P388" s="115"/>
      <c r="Q388" s="312"/>
      <c r="R388" s="116" t="s">
        <v>935</v>
      </c>
    </row>
    <row r="389" spans="1:20" ht="60" x14ac:dyDescent="0.25">
      <c r="A389" s="108">
        <f t="shared" si="55"/>
        <v>58</v>
      </c>
      <c r="B389" s="776" t="s">
        <v>15</v>
      </c>
      <c r="C389" s="337" t="s">
        <v>534</v>
      </c>
      <c r="D389" s="343">
        <v>5034934</v>
      </c>
      <c r="E389" s="360" t="s">
        <v>535</v>
      </c>
      <c r="F389" s="331"/>
      <c r="G389" s="345">
        <v>43572</v>
      </c>
      <c r="H389" s="345">
        <v>43619</v>
      </c>
      <c r="I389" s="417" t="s">
        <v>536</v>
      </c>
      <c r="J389" s="441">
        <v>1200693.1499999999</v>
      </c>
      <c r="K389" s="441">
        <v>1200693.1499999999</v>
      </c>
      <c r="L389" s="612">
        <v>230928.78</v>
      </c>
      <c r="M389" s="612">
        <v>230928.78</v>
      </c>
      <c r="N389" s="613">
        <v>107098.88</v>
      </c>
      <c r="O389" s="330">
        <f t="shared" si="41"/>
        <v>1.1562203078127427</v>
      </c>
      <c r="P389" s="115"/>
      <c r="Q389" s="312"/>
      <c r="R389" s="116" t="s">
        <v>935</v>
      </c>
    </row>
    <row r="390" spans="1:20" ht="30" x14ac:dyDescent="0.25">
      <c r="A390" s="799" t="s">
        <v>475</v>
      </c>
      <c r="B390" s="364" t="s">
        <v>603</v>
      </c>
      <c r="C390" s="370"/>
      <c r="D390" s="370"/>
      <c r="E390" s="370"/>
      <c r="F390" s="370"/>
      <c r="G390" s="370"/>
      <c r="H390" s="370"/>
      <c r="I390" s="611"/>
      <c r="J390" s="547">
        <f>SUM(J382:J389)</f>
        <v>3476313.03</v>
      </c>
      <c r="K390" s="547">
        <f>SUM(K382:K389)</f>
        <v>1200693.1499999999</v>
      </c>
      <c r="L390" s="547">
        <f>SUM(L382:L389)</f>
        <v>230928.78</v>
      </c>
      <c r="M390" s="547">
        <f>SUM(L382:L389)</f>
        <v>230928.78</v>
      </c>
      <c r="N390" s="547">
        <f>SUM(N382:N389)</f>
        <v>107098.88</v>
      </c>
      <c r="O390" s="481">
        <f t="shared" si="41"/>
        <v>1.1562203078127427</v>
      </c>
      <c r="P390" s="115"/>
      <c r="Q390" s="312"/>
      <c r="R390" s="116"/>
    </row>
    <row r="391" spans="1:20" ht="110.1" customHeight="1" x14ac:dyDescent="0.25">
      <c r="A391" s="108">
        <f>A389+1</f>
        <v>59</v>
      </c>
      <c r="B391" s="782" t="s">
        <v>15</v>
      </c>
      <c r="C391" s="418" t="s">
        <v>751</v>
      </c>
      <c r="D391" s="343">
        <v>5041881</v>
      </c>
      <c r="E391" s="360" t="s">
        <v>752</v>
      </c>
      <c r="F391" s="331"/>
      <c r="G391" s="345">
        <v>43749</v>
      </c>
      <c r="H391" s="345">
        <v>43801</v>
      </c>
      <c r="I391" s="417">
        <v>43</v>
      </c>
      <c r="J391" s="472">
        <v>273210.8</v>
      </c>
      <c r="K391" s="612">
        <v>271638.40000000002</v>
      </c>
      <c r="L391" s="612">
        <v>103773.43</v>
      </c>
      <c r="M391" s="612">
        <v>103773.43</v>
      </c>
      <c r="N391" s="614"/>
      <c r="O391" s="330"/>
      <c r="P391" s="115"/>
      <c r="Q391" s="312"/>
      <c r="R391" s="116" t="s">
        <v>935</v>
      </c>
    </row>
    <row r="392" spans="1:20" s="62" customFormat="1" ht="84.95" customHeight="1" x14ac:dyDescent="0.25">
      <c r="A392" s="108">
        <f>A391+1</f>
        <v>60</v>
      </c>
      <c r="B392" s="782" t="s">
        <v>15</v>
      </c>
      <c r="C392" s="418" t="s">
        <v>787</v>
      </c>
      <c r="D392" s="419">
        <v>5050826</v>
      </c>
      <c r="E392" s="360" t="s">
        <v>788</v>
      </c>
      <c r="F392" s="311"/>
      <c r="G392" s="421">
        <v>43888</v>
      </c>
      <c r="H392" s="421">
        <v>44013</v>
      </c>
      <c r="I392" s="422" t="s">
        <v>315</v>
      </c>
      <c r="J392" s="351">
        <v>33440</v>
      </c>
      <c r="K392" s="474"/>
      <c r="L392" s="474"/>
      <c r="M392" s="474"/>
      <c r="N392" s="398"/>
      <c r="O392" s="330"/>
      <c r="P392" s="115"/>
      <c r="Q392" s="312"/>
      <c r="R392" s="116" t="s">
        <v>935</v>
      </c>
    </row>
    <row r="393" spans="1:20" ht="75" x14ac:dyDescent="0.25">
      <c r="A393" s="108">
        <f>A392+1</f>
        <v>61</v>
      </c>
      <c r="B393" s="782" t="s">
        <v>15</v>
      </c>
      <c r="C393" s="418" t="s">
        <v>751</v>
      </c>
      <c r="D393" s="343">
        <v>5044928</v>
      </c>
      <c r="E393" s="360" t="s">
        <v>753</v>
      </c>
      <c r="F393" s="331"/>
      <c r="G393" s="345">
        <v>43749</v>
      </c>
      <c r="H393" s="345">
        <v>44075</v>
      </c>
      <c r="I393" s="417">
        <v>39</v>
      </c>
      <c r="J393" s="433">
        <v>272396.87</v>
      </c>
      <c r="K393" s="433">
        <v>250590.47</v>
      </c>
      <c r="L393" s="433">
        <v>14515.3</v>
      </c>
      <c r="M393" s="433">
        <v>14515.3</v>
      </c>
      <c r="N393" s="312"/>
      <c r="O393" s="330"/>
      <c r="P393" s="115"/>
      <c r="Q393" s="312"/>
      <c r="R393" s="116" t="s">
        <v>935</v>
      </c>
      <c r="T393" s="59"/>
    </row>
    <row r="394" spans="1:20" x14ac:dyDescent="0.25">
      <c r="A394" s="799" t="s">
        <v>558</v>
      </c>
      <c r="B394" s="475" t="s">
        <v>604</v>
      </c>
      <c r="C394" s="341"/>
      <c r="D394" s="341"/>
      <c r="E394" s="341"/>
      <c r="F394" s="341"/>
      <c r="G394" s="341"/>
      <c r="H394" s="341"/>
      <c r="I394" s="570"/>
      <c r="J394" s="439">
        <f>SUM(J391:J393)</f>
        <v>579047.66999999993</v>
      </c>
      <c r="K394" s="439">
        <f>SUM(K391:K393)</f>
        <v>522228.87</v>
      </c>
      <c r="L394" s="439">
        <f>SUM(L391:L393)</f>
        <v>118288.73</v>
      </c>
      <c r="M394" s="439">
        <f>SUM(M391:M393)</f>
        <v>118288.73</v>
      </c>
      <c r="N394" s="476">
        <f>SUM(N391:N393)</f>
        <v>0</v>
      </c>
      <c r="O394" s="481"/>
      <c r="P394" s="115"/>
      <c r="Q394" s="312"/>
      <c r="R394" s="116"/>
      <c r="T394" s="59"/>
    </row>
    <row r="395" spans="1:20" ht="45" x14ac:dyDescent="0.25">
      <c r="A395" s="108">
        <f>A393+1</f>
        <v>62</v>
      </c>
      <c r="B395" s="776" t="s">
        <v>15</v>
      </c>
      <c r="C395" s="342" t="s">
        <v>613</v>
      </c>
      <c r="D395" s="427">
        <v>5041551</v>
      </c>
      <c r="E395" s="360" t="s">
        <v>614</v>
      </c>
      <c r="F395" s="331"/>
      <c r="G395" s="345">
        <v>43511</v>
      </c>
      <c r="H395" s="345">
        <v>43480</v>
      </c>
      <c r="I395" s="576">
        <v>60</v>
      </c>
      <c r="J395" s="477">
        <v>4506550.9400000004</v>
      </c>
      <c r="K395" s="478">
        <v>4506550.9400000004</v>
      </c>
      <c r="L395" s="592">
        <v>1731956.47</v>
      </c>
      <c r="M395" s="479">
        <v>1302511.74</v>
      </c>
      <c r="N395" s="480">
        <v>433714.37</v>
      </c>
      <c r="O395" s="330">
        <f t="shared" si="41"/>
        <v>2.0031556021535555</v>
      </c>
      <c r="P395" s="480">
        <v>592277</v>
      </c>
      <c r="Q395" s="480">
        <f>P395*0.8</f>
        <v>473821.60000000003</v>
      </c>
      <c r="R395" s="116"/>
    </row>
    <row r="396" spans="1:20" ht="25.5" customHeight="1" x14ac:dyDescent="0.25">
      <c r="A396" s="799" t="s">
        <v>537</v>
      </c>
      <c r="B396" s="364" t="s">
        <v>605</v>
      </c>
      <c r="C396" s="424"/>
      <c r="D396" s="424"/>
      <c r="E396" s="424"/>
      <c r="F396" s="424"/>
      <c r="G396" s="424"/>
      <c r="H396" s="424"/>
      <c r="I396" s="571"/>
      <c r="J396" s="439">
        <f>SUM(J395)</f>
        <v>4506550.9400000004</v>
      </c>
      <c r="K396" s="439">
        <f>SUM(K395)</f>
        <v>4506550.9400000004</v>
      </c>
      <c r="L396" s="439">
        <f>SUM(L395)</f>
        <v>1731956.47</v>
      </c>
      <c r="M396" s="439">
        <f>SUM(M395)</f>
        <v>1302511.74</v>
      </c>
      <c r="N396" s="476">
        <f>SUM(N395)</f>
        <v>433714.37</v>
      </c>
      <c r="O396" s="481">
        <f t="shared" si="41"/>
        <v>2.0031556021535555</v>
      </c>
      <c r="P396" s="115"/>
      <c r="Q396" s="312"/>
      <c r="R396" s="116"/>
    </row>
    <row r="397" spans="1:20" s="62" customFormat="1" ht="95.1" customHeight="1" x14ac:dyDescent="0.25">
      <c r="A397" s="108">
        <f>A395+1</f>
        <v>63</v>
      </c>
      <c r="B397" s="777" t="s">
        <v>15</v>
      </c>
      <c r="C397" s="352" t="s">
        <v>613</v>
      </c>
      <c r="D397" s="808">
        <v>5070509</v>
      </c>
      <c r="E397" s="747" t="s">
        <v>998</v>
      </c>
      <c r="F397" s="809" t="s">
        <v>14</v>
      </c>
      <c r="G397" s="355">
        <v>44118</v>
      </c>
      <c r="H397" s="355">
        <v>43862</v>
      </c>
      <c r="I397" s="749">
        <v>47</v>
      </c>
      <c r="J397" s="477">
        <v>6074240</v>
      </c>
      <c r="K397" s="477">
        <v>6069240</v>
      </c>
      <c r="L397" s="477"/>
      <c r="M397" s="477"/>
      <c r="N397" s="477"/>
      <c r="O397" s="477"/>
      <c r="P397" s="477"/>
      <c r="Q397" s="312"/>
      <c r="R397" s="118" t="s">
        <v>991</v>
      </c>
    </row>
    <row r="398" spans="1:20" s="62" customFormat="1" ht="25.5" customHeight="1" x14ac:dyDescent="0.25">
      <c r="A398" s="799" t="s">
        <v>537</v>
      </c>
      <c r="B398" s="811" t="s">
        <v>932</v>
      </c>
      <c r="C398" s="782"/>
      <c r="D398" s="782"/>
      <c r="E398" s="782"/>
      <c r="F398" s="812"/>
      <c r="G398" s="812"/>
      <c r="H398" s="812"/>
      <c r="I398" s="813"/>
      <c r="J398" s="547">
        <f>J397</f>
        <v>6074240</v>
      </c>
      <c r="K398" s="547">
        <f t="shared" ref="K398:N398" si="56">K397</f>
        <v>6069240</v>
      </c>
      <c r="L398" s="547">
        <f t="shared" si="56"/>
        <v>0</v>
      </c>
      <c r="M398" s="547">
        <f t="shared" si="56"/>
        <v>0</v>
      </c>
      <c r="N398" s="547">
        <f t="shared" si="56"/>
        <v>0</v>
      </c>
      <c r="O398" s="481"/>
      <c r="P398" s="155"/>
      <c r="Q398" s="312"/>
      <c r="R398" s="118"/>
    </row>
    <row r="399" spans="1:20" ht="26.25" customHeight="1" x14ac:dyDescent="0.25">
      <c r="A399" s="799" t="s">
        <v>720</v>
      </c>
      <c r="B399" s="761"/>
      <c r="C399" s="541" t="s">
        <v>611</v>
      </c>
      <c r="D399" s="541"/>
      <c r="E399" s="541"/>
      <c r="F399" s="761"/>
      <c r="G399" s="761"/>
      <c r="H399" s="761"/>
      <c r="I399" s="810">
        <f>COUNTA(I382:I397)</f>
        <v>13</v>
      </c>
      <c r="J399" s="430">
        <f>J398+J396+J394+J390</f>
        <v>14636151.640000001</v>
      </c>
      <c r="K399" s="430">
        <f>K396+K394+K390</f>
        <v>6229472.9600000009</v>
      </c>
      <c r="L399" s="430">
        <f>L396+L394+L390</f>
        <v>2081173.98</v>
      </c>
      <c r="M399" s="430">
        <f>M396+M394+M390</f>
        <v>1651729.25</v>
      </c>
      <c r="N399" s="482">
        <f>N396+N394+N390</f>
        <v>540813.25</v>
      </c>
      <c r="O399" s="481">
        <f t="shared" si="41"/>
        <v>2.0541582514851475</v>
      </c>
      <c r="P399" s="115"/>
      <c r="Q399" s="312"/>
      <c r="R399" s="116"/>
    </row>
    <row r="400" spans="1:20" ht="88.5" customHeight="1" x14ac:dyDescent="0.25">
      <c r="A400" s="800">
        <f>A397+1</f>
        <v>64</v>
      </c>
      <c r="B400" s="778" t="s">
        <v>33</v>
      </c>
      <c r="C400" s="418" t="s">
        <v>495</v>
      </c>
      <c r="D400" s="343">
        <v>5044962</v>
      </c>
      <c r="E400" s="360" t="s">
        <v>743</v>
      </c>
      <c r="F400" s="331"/>
      <c r="G400" s="345">
        <v>43823</v>
      </c>
      <c r="H400" s="345">
        <v>43891</v>
      </c>
      <c r="I400" s="417" t="s">
        <v>210</v>
      </c>
      <c r="J400" s="446">
        <v>291200</v>
      </c>
      <c r="K400" s="446">
        <v>291200</v>
      </c>
      <c r="L400" s="331"/>
      <c r="M400" s="331"/>
      <c r="N400" s="312"/>
      <c r="O400" s="330"/>
      <c r="P400" s="115"/>
      <c r="Q400" s="312"/>
      <c r="R400" s="116" t="s">
        <v>935</v>
      </c>
    </row>
    <row r="401" spans="1:20" ht="65.099999999999994" customHeight="1" x14ac:dyDescent="0.25">
      <c r="A401" s="800">
        <f>A400+1</f>
        <v>65</v>
      </c>
      <c r="B401" s="778" t="s">
        <v>33</v>
      </c>
      <c r="C401" s="418" t="s">
        <v>495</v>
      </c>
      <c r="D401" s="343">
        <v>5044990</v>
      </c>
      <c r="E401" s="360" t="s">
        <v>744</v>
      </c>
      <c r="F401" s="331"/>
      <c r="G401" s="345">
        <v>43817</v>
      </c>
      <c r="H401" s="345">
        <v>43864</v>
      </c>
      <c r="I401" s="417" t="s">
        <v>536</v>
      </c>
      <c r="J401" s="295">
        <v>217120</v>
      </c>
      <c r="K401" s="295">
        <v>217120</v>
      </c>
      <c r="L401" s="331"/>
      <c r="M401" s="331"/>
      <c r="N401" s="312"/>
      <c r="O401" s="330"/>
      <c r="P401" s="115"/>
      <c r="Q401" s="312"/>
      <c r="R401" s="116" t="s">
        <v>935</v>
      </c>
    </row>
    <row r="402" spans="1:20" ht="65.099999999999994" customHeight="1" x14ac:dyDescent="0.25">
      <c r="A402" s="800">
        <f t="shared" ref="A402:A404" si="57">A401+1</f>
        <v>66</v>
      </c>
      <c r="B402" s="778" t="s">
        <v>33</v>
      </c>
      <c r="C402" s="418" t="s">
        <v>495</v>
      </c>
      <c r="D402" s="343">
        <v>5044997</v>
      </c>
      <c r="E402" s="360" t="s">
        <v>745</v>
      </c>
      <c r="F402" s="331"/>
      <c r="G402" s="345">
        <v>43822</v>
      </c>
      <c r="H402" s="345">
        <v>43891</v>
      </c>
      <c r="I402" s="417" t="s">
        <v>210</v>
      </c>
      <c r="J402" s="295">
        <v>203136</v>
      </c>
      <c r="K402" s="295">
        <v>203136</v>
      </c>
      <c r="L402" s="331"/>
      <c r="M402" s="331"/>
      <c r="N402" s="312"/>
      <c r="O402" s="330"/>
      <c r="P402" s="115"/>
      <c r="Q402" s="312"/>
      <c r="R402" s="116" t="s">
        <v>935</v>
      </c>
    </row>
    <row r="403" spans="1:20" s="62" customFormat="1" ht="75" customHeight="1" x14ac:dyDescent="0.25">
      <c r="A403" s="800">
        <f t="shared" si="57"/>
        <v>67</v>
      </c>
      <c r="B403" s="778" t="s">
        <v>33</v>
      </c>
      <c r="C403" s="418" t="s">
        <v>511</v>
      </c>
      <c r="D403" s="419">
        <v>5044900</v>
      </c>
      <c r="E403" s="360" t="s">
        <v>782</v>
      </c>
      <c r="F403" s="311"/>
      <c r="G403" s="421">
        <v>43885</v>
      </c>
      <c r="H403" s="421">
        <v>43922</v>
      </c>
      <c r="I403" s="422" t="s">
        <v>321</v>
      </c>
      <c r="J403" s="350">
        <v>812114</v>
      </c>
      <c r="K403" s="350"/>
      <c r="L403" s="392"/>
      <c r="M403" s="331"/>
      <c r="N403" s="312"/>
      <c r="O403" s="330"/>
      <c r="P403" s="115"/>
      <c r="Q403" s="312"/>
      <c r="R403" s="116" t="s">
        <v>935</v>
      </c>
    </row>
    <row r="404" spans="1:20" ht="65.099999999999994" customHeight="1" x14ac:dyDescent="0.25">
      <c r="A404" s="800">
        <f t="shared" si="57"/>
        <v>68</v>
      </c>
      <c r="B404" s="778" t="s">
        <v>33</v>
      </c>
      <c r="C404" s="418" t="s">
        <v>495</v>
      </c>
      <c r="D404" s="343">
        <v>5044983</v>
      </c>
      <c r="E404" s="360" t="s">
        <v>746</v>
      </c>
      <c r="F404" s="331"/>
      <c r="G404" s="345">
        <v>43818</v>
      </c>
      <c r="H404" s="345">
        <v>43891</v>
      </c>
      <c r="I404" s="417" t="s">
        <v>210</v>
      </c>
      <c r="J404" s="433">
        <v>220620</v>
      </c>
      <c r="K404" s="433">
        <v>220620</v>
      </c>
      <c r="L404" s="331"/>
      <c r="M404" s="331"/>
      <c r="N404" s="312"/>
      <c r="O404" s="330"/>
      <c r="P404" s="115"/>
      <c r="Q404" s="312"/>
      <c r="R404" s="116" t="s">
        <v>935</v>
      </c>
    </row>
    <row r="405" spans="1:20" ht="24.95" customHeight="1" x14ac:dyDescent="0.25">
      <c r="A405" s="548" t="s">
        <v>472</v>
      </c>
      <c r="B405" s="778" t="s">
        <v>603</v>
      </c>
      <c r="C405" s="148"/>
      <c r="D405" s="148"/>
      <c r="E405" s="148"/>
      <c r="F405" s="148"/>
      <c r="G405" s="148"/>
      <c r="H405" s="148"/>
      <c r="I405" s="579"/>
      <c r="J405" s="615">
        <f>SUM(J400:J404)</f>
        <v>1744190</v>
      </c>
      <c r="K405" s="483">
        <f>SUM(K400:K404)</f>
        <v>932076</v>
      </c>
      <c r="L405" s="483">
        <f>SUM(L400:L404)</f>
        <v>0</v>
      </c>
      <c r="M405" s="483">
        <f>SUM(M400:M404)</f>
        <v>0</v>
      </c>
      <c r="N405" s="484">
        <f>SUM(N400:N404)</f>
        <v>0</v>
      </c>
      <c r="O405" s="491"/>
      <c r="P405" s="115"/>
      <c r="Q405" s="312"/>
      <c r="R405" s="116"/>
    </row>
    <row r="406" spans="1:20" ht="60" customHeight="1" x14ac:dyDescent="0.25">
      <c r="A406" s="800">
        <f>A404+1</f>
        <v>69</v>
      </c>
      <c r="B406" s="778" t="s">
        <v>33</v>
      </c>
      <c r="C406" s="413" t="s">
        <v>278</v>
      </c>
      <c r="D406" s="456">
        <v>5045318</v>
      </c>
      <c r="E406" s="360" t="s">
        <v>538</v>
      </c>
      <c r="F406" s="331"/>
      <c r="G406" s="414">
        <v>43724</v>
      </c>
      <c r="H406" s="414">
        <v>43770</v>
      </c>
      <c r="I406" s="415" t="s">
        <v>315</v>
      </c>
      <c r="J406" s="416">
        <v>250000</v>
      </c>
      <c r="K406" s="485">
        <v>250000</v>
      </c>
      <c r="L406" s="331"/>
      <c r="M406" s="331"/>
      <c r="N406" s="349">
        <v>0</v>
      </c>
      <c r="O406" s="330"/>
      <c r="P406" s="115"/>
      <c r="Q406" s="312"/>
      <c r="R406" s="116" t="s">
        <v>935</v>
      </c>
    </row>
    <row r="407" spans="1:20" ht="59.25" customHeight="1" x14ac:dyDescent="0.25">
      <c r="A407" s="800">
        <f>A406+1</f>
        <v>70</v>
      </c>
      <c r="B407" s="778" t="s">
        <v>33</v>
      </c>
      <c r="C407" s="413" t="s">
        <v>539</v>
      </c>
      <c r="D407" s="456">
        <v>5044879</v>
      </c>
      <c r="E407" s="360" t="s">
        <v>540</v>
      </c>
      <c r="F407" s="331"/>
      <c r="G407" s="414">
        <v>43763</v>
      </c>
      <c r="H407" s="414">
        <v>43789</v>
      </c>
      <c r="I407" s="415" t="s">
        <v>315</v>
      </c>
      <c r="J407" s="350">
        <v>146000</v>
      </c>
      <c r="K407" s="350">
        <v>145999.75</v>
      </c>
      <c r="L407" s="350">
        <v>76011.679999999993</v>
      </c>
      <c r="M407" s="350">
        <v>76011.679999999993</v>
      </c>
      <c r="N407" s="339"/>
      <c r="O407" s="330"/>
      <c r="P407" s="115"/>
      <c r="Q407" s="312"/>
      <c r="R407" s="116" t="s">
        <v>935</v>
      </c>
    </row>
    <row r="408" spans="1:20" ht="65.099999999999994" customHeight="1" x14ac:dyDescent="0.25">
      <c r="A408" s="800">
        <f t="shared" ref="A408:A411" si="58">A407+1</f>
        <v>71</v>
      </c>
      <c r="B408" s="778" t="s">
        <v>33</v>
      </c>
      <c r="C408" s="413" t="s">
        <v>541</v>
      </c>
      <c r="D408" s="456">
        <v>5038237</v>
      </c>
      <c r="E408" s="360" t="s">
        <v>542</v>
      </c>
      <c r="F408" s="331"/>
      <c r="G408" s="414">
        <v>43675</v>
      </c>
      <c r="H408" s="414">
        <v>43739</v>
      </c>
      <c r="I408" s="415" t="s">
        <v>315</v>
      </c>
      <c r="J408" s="350">
        <v>126000</v>
      </c>
      <c r="K408" s="350">
        <v>125994</v>
      </c>
      <c r="L408" s="350">
        <v>86592.14</v>
      </c>
      <c r="M408" s="350">
        <v>86592.14</v>
      </c>
      <c r="N408" s="351">
        <v>4447.24</v>
      </c>
      <c r="O408" s="330">
        <f t="shared" ref="O408:O471" si="59">(M408-N408)/N408</f>
        <v>18.470984250906181</v>
      </c>
      <c r="P408" s="115"/>
      <c r="Q408" s="312"/>
      <c r="R408" s="116" t="s">
        <v>935</v>
      </c>
    </row>
    <row r="409" spans="1:20" ht="65.099999999999994" customHeight="1" x14ac:dyDescent="0.25">
      <c r="A409" s="800">
        <f t="shared" si="58"/>
        <v>72</v>
      </c>
      <c r="B409" s="778" t="s">
        <v>33</v>
      </c>
      <c r="C409" s="451" t="s">
        <v>543</v>
      </c>
      <c r="D409" s="486">
        <v>5041509</v>
      </c>
      <c r="E409" s="360" t="s">
        <v>544</v>
      </c>
      <c r="F409" s="399"/>
      <c r="G409" s="440">
        <v>43678</v>
      </c>
      <c r="H409" s="440">
        <v>43739</v>
      </c>
      <c r="I409" s="566" t="s">
        <v>315</v>
      </c>
      <c r="J409" s="350">
        <v>261500</v>
      </c>
      <c r="K409" s="350">
        <v>261499.5</v>
      </c>
      <c r="L409" s="350">
        <v>203170.27</v>
      </c>
      <c r="M409" s="350">
        <v>203170.27</v>
      </c>
      <c r="N409" s="351">
        <v>14425.94</v>
      </c>
      <c r="O409" s="330">
        <f t="shared" si="59"/>
        <v>13.083676349686744</v>
      </c>
      <c r="P409" s="115"/>
      <c r="Q409" s="312"/>
      <c r="R409" s="116" t="s">
        <v>935</v>
      </c>
    </row>
    <row r="410" spans="1:20" ht="65.099999999999994" customHeight="1" x14ac:dyDescent="0.25">
      <c r="A410" s="800">
        <f t="shared" si="58"/>
        <v>73</v>
      </c>
      <c r="B410" s="778" t="s">
        <v>33</v>
      </c>
      <c r="C410" s="487" t="s">
        <v>586</v>
      </c>
      <c r="D410" s="488">
        <v>5044841</v>
      </c>
      <c r="E410" s="360" t="s">
        <v>747</v>
      </c>
      <c r="F410" s="331"/>
      <c r="G410" s="444">
        <v>43789</v>
      </c>
      <c r="H410" s="444">
        <v>43801</v>
      </c>
      <c r="I410" s="572" t="s">
        <v>315</v>
      </c>
      <c r="J410" s="489">
        <v>416562.5</v>
      </c>
      <c r="K410" s="489">
        <v>416562.5</v>
      </c>
      <c r="L410" s="331"/>
      <c r="M410" s="331"/>
      <c r="N410" s="349">
        <v>0</v>
      </c>
      <c r="O410" s="330"/>
      <c r="P410" s="115"/>
      <c r="Q410" s="312"/>
      <c r="R410" s="116" t="s">
        <v>935</v>
      </c>
    </row>
    <row r="411" spans="1:20" ht="65.099999999999994" customHeight="1" x14ac:dyDescent="0.25">
      <c r="A411" s="800">
        <f t="shared" si="58"/>
        <v>74</v>
      </c>
      <c r="B411" s="778" t="s">
        <v>33</v>
      </c>
      <c r="C411" s="487" t="s">
        <v>748</v>
      </c>
      <c r="D411" s="488">
        <v>5045540</v>
      </c>
      <c r="E411" s="360" t="s">
        <v>749</v>
      </c>
      <c r="F411" s="331"/>
      <c r="G411" s="444">
        <v>43789</v>
      </c>
      <c r="H411" s="444">
        <v>43831</v>
      </c>
      <c r="I411" s="572" t="s">
        <v>315</v>
      </c>
      <c r="J411" s="489">
        <v>69000</v>
      </c>
      <c r="K411" s="489">
        <v>69000</v>
      </c>
      <c r="L411" s="489">
        <v>9470.27</v>
      </c>
      <c r="M411" s="489">
        <v>9470.27</v>
      </c>
      <c r="N411" s="349">
        <v>0</v>
      </c>
      <c r="O411" s="330"/>
      <c r="P411" s="115"/>
      <c r="Q411" s="312"/>
      <c r="R411" s="116" t="s">
        <v>935</v>
      </c>
    </row>
    <row r="412" spans="1:20" x14ac:dyDescent="0.25">
      <c r="A412" s="548" t="s">
        <v>750</v>
      </c>
      <c r="B412" s="778" t="s">
        <v>604</v>
      </c>
      <c r="C412" s="148"/>
      <c r="D412" s="148"/>
      <c r="E412" s="490"/>
      <c r="F412" s="148"/>
      <c r="G412" s="148"/>
      <c r="H412" s="148"/>
      <c r="I412" s="579"/>
      <c r="J412" s="198">
        <f>SUM(J406:J411)</f>
        <v>1269062.5</v>
      </c>
      <c r="K412" s="197">
        <f>SUM(K406:K411)</f>
        <v>1269055.75</v>
      </c>
      <c r="L412" s="197">
        <f>SUM(L406:L411)</f>
        <v>375244.36</v>
      </c>
      <c r="M412" s="197">
        <f>SUM(M406:M411)</f>
        <v>375244.36</v>
      </c>
      <c r="N412" s="484">
        <f>SUM(N406:N411)</f>
        <v>18873.18</v>
      </c>
      <c r="O412" s="491">
        <f t="shared" si="59"/>
        <v>18.882413032673877</v>
      </c>
      <c r="P412" s="115"/>
      <c r="Q412" s="312"/>
      <c r="R412" s="116"/>
      <c r="T412" s="59"/>
    </row>
    <row r="413" spans="1:20" ht="60" x14ac:dyDescent="0.25">
      <c r="A413" s="801">
        <f>A411+1</f>
        <v>75</v>
      </c>
      <c r="B413" s="778" t="s">
        <v>33</v>
      </c>
      <c r="C413" s="342" t="s">
        <v>613</v>
      </c>
      <c r="D413" s="591">
        <v>5038017</v>
      </c>
      <c r="E413" s="360" t="s">
        <v>614</v>
      </c>
      <c r="F413" s="337" t="s">
        <v>14</v>
      </c>
      <c r="G413" s="345">
        <v>43454</v>
      </c>
      <c r="H413" s="345">
        <v>43438</v>
      </c>
      <c r="I413" s="576">
        <v>49</v>
      </c>
      <c r="J413" s="433">
        <v>5200741.87</v>
      </c>
      <c r="K413" s="348">
        <v>5200741.87</v>
      </c>
      <c r="L413" s="590">
        <v>1087236.8581428574</v>
      </c>
      <c r="M413" s="368">
        <v>960133.62</v>
      </c>
      <c r="N413" s="363">
        <v>265567.22723375011</v>
      </c>
      <c r="O413" s="113">
        <f t="shared" si="59"/>
        <v>2.6154070289512723</v>
      </c>
      <c r="P413" s="368">
        <v>449553</v>
      </c>
      <c r="Q413" s="368">
        <f>P413*0.8</f>
        <v>359642.4</v>
      </c>
      <c r="R413" s="116" t="s">
        <v>935</v>
      </c>
      <c r="T413" s="62"/>
    </row>
    <row r="414" spans="1:20" x14ac:dyDescent="0.25">
      <c r="A414" s="548" t="s">
        <v>537</v>
      </c>
      <c r="B414" s="778" t="s">
        <v>605</v>
      </c>
      <c r="C414" s="148"/>
      <c r="D414" s="148"/>
      <c r="E414" s="148"/>
      <c r="F414" s="148"/>
      <c r="G414" s="148"/>
      <c r="H414" s="148"/>
      <c r="I414" s="579"/>
      <c r="J414" s="615">
        <f>SUM(J413)</f>
        <v>5200741.87</v>
      </c>
      <c r="K414" s="483">
        <f>SUM(K413)</f>
        <v>5200741.87</v>
      </c>
      <c r="L414" s="483">
        <f>SUM(L413)</f>
        <v>1087236.8581428574</v>
      </c>
      <c r="M414" s="483">
        <f>SUM(M413)</f>
        <v>960133.62</v>
      </c>
      <c r="N414" s="484">
        <f>SUM(N413)</f>
        <v>265567.22723375011</v>
      </c>
      <c r="O414" s="491">
        <f t="shared" si="59"/>
        <v>2.6154070289512723</v>
      </c>
      <c r="P414" s="115"/>
      <c r="Q414" s="312"/>
      <c r="R414" s="116"/>
      <c r="T414" s="59"/>
    </row>
    <row r="415" spans="1:20" s="62" customFormat="1" ht="105" x14ac:dyDescent="0.25">
      <c r="A415" s="801">
        <f>A413+1</f>
        <v>76</v>
      </c>
      <c r="B415" s="778" t="s">
        <v>33</v>
      </c>
      <c r="C415" s="342" t="s">
        <v>613</v>
      </c>
      <c r="D415" s="591">
        <v>5070510</v>
      </c>
      <c r="E415" s="360" t="s">
        <v>939</v>
      </c>
      <c r="F415" s="553"/>
      <c r="G415" s="345">
        <v>44069</v>
      </c>
      <c r="H415" s="345">
        <v>43862</v>
      </c>
      <c r="I415" s="555">
        <v>47</v>
      </c>
      <c r="J415" s="596">
        <v>10286000</v>
      </c>
      <c r="K415" s="596">
        <v>10281000</v>
      </c>
      <c r="L415" s="596">
        <v>1632784.96</v>
      </c>
      <c r="M415" s="596">
        <v>1632784.96</v>
      </c>
      <c r="N415" s="554"/>
      <c r="O415" s="595"/>
      <c r="P415" s="155"/>
      <c r="Q415" s="312"/>
      <c r="R415" s="118" t="s">
        <v>991</v>
      </c>
      <c r="T415" s="59"/>
    </row>
    <row r="416" spans="1:20" s="62" customFormat="1" x14ac:dyDescent="0.25">
      <c r="A416" s="548" t="s">
        <v>537</v>
      </c>
      <c r="B416" s="778" t="s">
        <v>932</v>
      </c>
      <c r="C416" s="593"/>
      <c r="D416" s="593"/>
      <c r="E416" s="593"/>
      <c r="F416" s="593"/>
      <c r="G416" s="593"/>
      <c r="H416" s="593"/>
      <c r="I416" s="594"/>
      <c r="J416" s="616">
        <f>SUM(J415)</f>
        <v>10286000</v>
      </c>
      <c r="K416" s="484">
        <f t="shared" ref="K416:N416" si="60">SUM(K415)</f>
        <v>10281000</v>
      </c>
      <c r="L416" s="484">
        <f t="shared" si="60"/>
        <v>1632784.96</v>
      </c>
      <c r="M416" s="484">
        <f t="shared" si="60"/>
        <v>1632784.96</v>
      </c>
      <c r="N416" s="484">
        <f t="shared" si="60"/>
        <v>0</v>
      </c>
      <c r="O416" s="491"/>
      <c r="P416" s="155"/>
      <c r="Q416" s="312"/>
      <c r="R416" s="118"/>
      <c r="T416" s="59"/>
    </row>
    <row r="417" spans="1:21" ht="21" x14ac:dyDescent="0.25">
      <c r="A417" s="548" t="s">
        <v>720</v>
      </c>
      <c r="B417" s="778"/>
      <c r="C417" s="146" t="s">
        <v>610</v>
      </c>
      <c r="D417" s="148"/>
      <c r="E417" s="148"/>
      <c r="F417" s="148"/>
      <c r="G417" s="148"/>
      <c r="H417" s="148"/>
      <c r="I417" s="580">
        <f>COUNTA(I400:I415)</f>
        <v>13</v>
      </c>
      <c r="J417" s="387">
        <f>J414+J412+J405+J416</f>
        <v>18499994.370000001</v>
      </c>
      <c r="K417" s="387">
        <f t="shared" ref="K417:N417" si="61">K414+K412+K405+K416</f>
        <v>17682873.620000001</v>
      </c>
      <c r="L417" s="387">
        <f t="shared" si="61"/>
        <v>3095266.1781428573</v>
      </c>
      <c r="M417" s="387">
        <f t="shared" si="61"/>
        <v>2968162.94</v>
      </c>
      <c r="N417" s="387">
        <f t="shared" si="61"/>
        <v>284440.4072337501</v>
      </c>
      <c r="O417" s="491">
        <f t="shared" si="59"/>
        <v>9.4350959445814446</v>
      </c>
      <c r="P417" s="115"/>
      <c r="Q417" s="312"/>
      <c r="R417" s="116"/>
    </row>
    <row r="418" spans="1:21" ht="60" x14ac:dyDescent="0.25">
      <c r="A418" s="108">
        <f>A415+1</f>
        <v>77</v>
      </c>
      <c r="B418" s="783" t="s">
        <v>198</v>
      </c>
      <c r="C418" s="337" t="s">
        <v>495</v>
      </c>
      <c r="D418" s="343">
        <v>5035043</v>
      </c>
      <c r="E418" s="360" t="s">
        <v>548</v>
      </c>
      <c r="F418" s="331"/>
      <c r="G418" s="493">
        <v>43627</v>
      </c>
      <c r="H418" s="345">
        <v>43770</v>
      </c>
      <c r="I418" s="417" t="s">
        <v>315</v>
      </c>
      <c r="J418" s="433">
        <v>224880</v>
      </c>
      <c r="K418" s="485">
        <v>0</v>
      </c>
      <c r="L418" s="485">
        <v>0</v>
      </c>
      <c r="M418" s="331"/>
      <c r="N418" s="312"/>
      <c r="O418" s="330"/>
      <c r="P418" s="115"/>
      <c r="Q418" s="312"/>
      <c r="R418" s="116" t="s">
        <v>935</v>
      </c>
    </row>
    <row r="419" spans="1:21" ht="60" x14ac:dyDescent="0.25">
      <c r="A419" s="108">
        <f>A418+1</f>
        <v>78</v>
      </c>
      <c r="B419" s="783" t="s">
        <v>198</v>
      </c>
      <c r="C419" s="337" t="s">
        <v>495</v>
      </c>
      <c r="D419" s="343">
        <v>5034951</v>
      </c>
      <c r="E419" s="360" t="s">
        <v>549</v>
      </c>
      <c r="F419" s="331"/>
      <c r="G419" s="493">
        <v>43595</v>
      </c>
      <c r="H419" s="345">
        <v>43780</v>
      </c>
      <c r="I419" s="417" t="s">
        <v>315</v>
      </c>
      <c r="J419" s="433">
        <v>188500</v>
      </c>
      <c r="K419" s="485">
        <v>0</v>
      </c>
      <c r="L419" s="485">
        <v>0</v>
      </c>
      <c r="M419" s="331"/>
      <c r="N419" s="312"/>
      <c r="O419" s="330"/>
      <c r="P419" s="115"/>
      <c r="Q419" s="312"/>
      <c r="R419" s="116" t="s">
        <v>935</v>
      </c>
    </row>
    <row r="420" spans="1:21" ht="24.95" customHeight="1" x14ac:dyDescent="0.25">
      <c r="A420" s="719" t="s">
        <v>546</v>
      </c>
      <c r="B420" s="783" t="s">
        <v>603</v>
      </c>
      <c r="C420" s="492"/>
      <c r="D420" s="492"/>
      <c r="E420" s="492"/>
      <c r="F420" s="492"/>
      <c r="G420" s="492"/>
      <c r="H420" s="492"/>
      <c r="I420" s="581"/>
      <c r="J420" s="617">
        <f>SUM(J418:J419)</f>
        <v>413380</v>
      </c>
      <c r="K420" s="492">
        <f>SUM(K418:K419)</f>
        <v>0</v>
      </c>
      <c r="L420" s="492">
        <f>SUM(L418:L419)</f>
        <v>0</v>
      </c>
      <c r="M420" s="492">
        <f>SUM(M418:M419)</f>
        <v>0</v>
      </c>
      <c r="N420" s="494">
        <f>SUM(N418:N419)</f>
        <v>0</v>
      </c>
      <c r="O420" s="494"/>
      <c r="P420" s="115"/>
      <c r="Q420" s="312"/>
      <c r="R420" s="116"/>
    </row>
    <row r="421" spans="1:21" ht="60" x14ac:dyDescent="0.25">
      <c r="A421" s="108">
        <f>A419+1</f>
        <v>79</v>
      </c>
      <c r="B421" s="783" t="s">
        <v>198</v>
      </c>
      <c r="C421" s="413" t="s">
        <v>550</v>
      </c>
      <c r="D421" s="456">
        <v>5035498</v>
      </c>
      <c r="E421" s="360" t="s">
        <v>551</v>
      </c>
      <c r="F421" s="400"/>
      <c r="G421" s="414">
        <v>43511</v>
      </c>
      <c r="H421" s="414">
        <v>43525</v>
      </c>
      <c r="I421" s="415" t="s">
        <v>374</v>
      </c>
      <c r="J421" s="350">
        <v>125640</v>
      </c>
      <c r="K421" s="350">
        <v>125640</v>
      </c>
      <c r="L421" s="350">
        <v>79232.39</v>
      </c>
      <c r="M421" s="350">
        <v>79232.39</v>
      </c>
      <c r="N421" s="351">
        <v>25022.19</v>
      </c>
      <c r="O421" s="330">
        <f t="shared" si="59"/>
        <v>2.1664850278892454</v>
      </c>
      <c r="P421" s="115"/>
      <c r="Q421" s="312"/>
      <c r="R421" s="116" t="s">
        <v>935</v>
      </c>
    </row>
    <row r="422" spans="1:21" ht="69.75" customHeight="1" x14ac:dyDescent="0.25">
      <c r="A422" s="108">
        <f>A421+1</f>
        <v>80</v>
      </c>
      <c r="B422" s="783" t="s">
        <v>198</v>
      </c>
      <c r="C422" s="413" t="s">
        <v>505</v>
      </c>
      <c r="D422" s="456">
        <v>5038236</v>
      </c>
      <c r="E422" s="360" t="s">
        <v>552</v>
      </c>
      <c r="F422" s="400"/>
      <c r="G422" s="414">
        <v>43564</v>
      </c>
      <c r="H422" s="414">
        <v>43619</v>
      </c>
      <c r="I422" s="415" t="s">
        <v>203</v>
      </c>
      <c r="J422" s="350">
        <v>252000</v>
      </c>
      <c r="K422" s="350">
        <v>252000</v>
      </c>
      <c r="L422" s="350">
        <v>140424.35999999999</v>
      </c>
      <c r="M422" s="350">
        <v>140424.35999999999</v>
      </c>
      <c r="N422" s="339"/>
      <c r="O422" s="330"/>
      <c r="P422" s="115"/>
      <c r="Q422" s="312"/>
      <c r="R422" s="116" t="s">
        <v>935</v>
      </c>
    </row>
    <row r="423" spans="1:21" x14ac:dyDescent="0.25">
      <c r="A423" s="719" t="s">
        <v>546</v>
      </c>
      <c r="B423" s="783" t="s">
        <v>604</v>
      </c>
      <c r="C423" s="492"/>
      <c r="D423" s="492"/>
      <c r="E423" s="492"/>
      <c r="F423" s="492"/>
      <c r="G423" s="492"/>
      <c r="H423" s="492"/>
      <c r="I423" s="581"/>
      <c r="J423" s="617">
        <f>SUM(J421:J422)</f>
        <v>377640</v>
      </c>
      <c r="K423" s="495">
        <f>SUM(K421:K422)</f>
        <v>377640</v>
      </c>
      <c r="L423" s="495">
        <f>SUM(L421:L422)</f>
        <v>219656.75</v>
      </c>
      <c r="M423" s="495">
        <f>SUM(M421:M422)</f>
        <v>219656.75</v>
      </c>
      <c r="N423" s="496">
        <f>SUM(N421:N422)</f>
        <v>25022.19</v>
      </c>
      <c r="O423" s="401">
        <f t="shared" si="59"/>
        <v>7.7784782227295057</v>
      </c>
      <c r="P423" s="115"/>
      <c r="Q423" s="312"/>
      <c r="R423" s="116"/>
    </row>
    <row r="424" spans="1:21" ht="60" x14ac:dyDescent="0.25">
      <c r="A424" s="743">
        <f>A422+1</f>
        <v>81</v>
      </c>
      <c r="B424" s="783" t="s">
        <v>198</v>
      </c>
      <c r="C424" s="342" t="s">
        <v>613</v>
      </c>
      <c r="D424" s="591">
        <v>5038359</v>
      </c>
      <c r="E424" s="360" t="s">
        <v>614</v>
      </c>
      <c r="F424" s="331"/>
      <c r="G424" s="414">
        <v>43455</v>
      </c>
      <c r="H424" s="414">
        <v>43458</v>
      </c>
      <c r="I424" s="576">
        <v>60</v>
      </c>
      <c r="J424" s="349">
        <v>4485106</v>
      </c>
      <c r="K424" s="368">
        <v>4485106</v>
      </c>
      <c r="L424" s="590">
        <v>938054.64098039223</v>
      </c>
      <c r="M424" s="368">
        <v>1012848.64</v>
      </c>
      <c r="N424" s="363">
        <v>348703.68</v>
      </c>
      <c r="O424" s="330">
        <f t="shared" si="59"/>
        <v>1.9046112733883394</v>
      </c>
      <c r="P424" s="363">
        <v>337800.42</v>
      </c>
      <c r="Q424" s="363">
        <f>P424*0.5</f>
        <v>168900.21</v>
      </c>
      <c r="R424" s="116" t="s">
        <v>935</v>
      </c>
      <c r="T424" s="62"/>
      <c r="U424" s="59"/>
    </row>
    <row r="425" spans="1:21" x14ac:dyDescent="0.25">
      <c r="A425" s="719" t="s">
        <v>537</v>
      </c>
      <c r="B425" s="783" t="s">
        <v>605</v>
      </c>
      <c r="C425" s="492"/>
      <c r="D425" s="492"/>
      <c r="E425" s="492"/>
      <c r="F425" s="492"/>
      <c r="G425" s="492"/>
      <c r="H425" s="492"/>
      <c r="I425" s="581"/>
      <c r="J425" s="617">
        <f>SUM(J424)</f>
        <v>4485106</v>
      </c>
      <c r="K425" s="495">
        <f>SUM(K424)</f>
        <v>4485106</v>
      </c>
      <c r="L425" s="495">
        <f>SUM(L424)</f>
        <v>938054.64098039223</v>
      </c>
      <c r="M425" s="495">
        <f>SUM(M424)</f>
        <v>1012848.64</v>
      </c>
      <c r="N425" s="496">
        <f>SUM(N424)</f>
        <v>348703.68</v>
      </c>
      <c r="O425" s="401">
        <f t="shared" si="59"/>
        <v>1.9046112733883394</v>
      </c>
      <c r="P425" s="115"/>
      <c r="Q425" s="312"/>
      <c r="R425" s="116"/>
    </row>
    <row r="426" spans="1:21" s="62" customFormat="1" ht="105" x14ac:dyDescent="0.25">
      <c r="A426" s="743">
        <f>A424+1</f>
        <v>82</v>
      </c>
      <c r="B426" s="783" t="s">
        <v>198</v>
      </c>
      <c r="C426" s="342" t="s">
        <v>613</v>
      </c>
      <c r="D426" s="591">
        <v>5070602</v>
      </c>
      <c r="E426" s="360" t="s">
        <v>954</v>
      </c>
      <c r="F426" s="553"/>
      <c r="G426" s="414">
        <v>44104</v>
      </c>
      <c r="H426" s="414">
        <v>43862</v>
      </c>
      <c r="I426" s="555">
        <v>47</v>
      </c>
      <c r="J426" s="349">
        <v>13885040</v>
      </c>
      <c r="K426" s="349">
        <v>13880040</v>
      </c>
      <c r="L426" s="349">
        <v>2196692.9300000002</v>
      </c>
      <c r="M426" s="349">
        <v>2196692.9300000002</v>
      </c>
      <c r="N426" s="554"/>
      <c r="O426" s="627"/>
      <c r="P426" s="155"/>
      <c r="Q426" s="312"/>
      <c r="R426" s="118" t="s">
        <v>991</v>
      </c>
    </row>
    <row r="427" spans="1:21" s="62" customFormat="1" x14ac:dyDescent="0.25">
      <c r="A427" s="719" t="s">
        <v>537</v>
      </c>
      <c r="B427" s="783" t="s">
        <v>932</v>
      </c>
      <c r="C427" s="720"/>
      <c r="D427" s="720"/>
      <c r="E427" s="720"/>
      <c r="F427" s="720"/>
      <c r="G427" s="720"/>
      <c r="H427" s="720"/>
      <c r="I427" s="721"/>
      <c r="J427" s="722">
        <f>J426</f>
        <v>13885040</v>
      </c>
      <c r="K427" s="722">
        <f t="shared" ref="K427:N427" si="62">K426</f>
        <v>13880040</v>
      </c>
      <c r="L427" s="722">
        <f t="shared" si="62"/>
        <v>2196692.9300000002</v>
      </c>
      <c r="M427" s="722">
        <f t="shared" si="62"/>
        <v>2196692.9300000002</v>
      </c>
      <c r="N427" s="722">
        <f t="shared" si="62"/>
        <v>0</v>
      </c>
      <c r="O427" s="723"/>
      <c r="P427" s="155"/>
      <c r="Q427" s="312"/>
      <c r="R427" s="118"/>
    </row>
    <row r="428" spans="1:21" x14ac:dyDescent="0.25">
      <c r="A428" s="719" t="s">
        <v>545</v>
      </c>
      <c r="B428" s="783"/>
      <c r="C428" s="497" t="s">
        <v>615</v>
      </c>
      <c r="D428" s="492"/>
      <c r="E428" s="492"/>
      <c r="F428" s="492"/>
      <c r="G428" s="492"/>
      <c r="H428" s="492"/>
      <c r="I428" s="582">
        <f>COUNTA(I418:I426)</f>
        <v>6</v>
      </c>
      <c r="J428" s="498">
        <f>J425+J423+J420+J427</f>
        <v>19161166</v>
      </c>
      <c r="K428" s="498">
        <f t="shared" ref="K428:N428" si="63">K425+K423+K420+K427</f>
        <v>18742786</v>
      </c>
      <c r="L428" s="498">
        <f t="shared" si="63"/>
        <v>3354404.3209803924</v>
      </c>
      <c r="M428" s="498">
        <f t="shared" si="63"/>
        <v>3429198.3200000003</v>
      </c>
      <c r="N428" s="498">
        <f t="shared" si="63"/>
        <v>373725.87</v>
      </c>
      <c r="O428" s="401">
        <f t="shared" si="59"/>
        <v>8.1757049625705598</v>
      </c>
      <c r="P428" s="115"/>
      <c r="Q428" s="312"/>
      <c r="R428" s="116"/>
    </row>
    <row r="429" spans="1:21" ht="75" x14ac:dyDescent="0.25">
      <c r="A429" s="108">
        <f>A426+1</f>
        <v>83</v>
      </c>
      <c r="B429" s="784" t="s">
        <v>207</v>
      </c>
      <c r="C429" s="451" t="s">
        <v>511</v>
      </c>
      <c r="D429" s="486">
        <v>5033069</v>
      </c>
      <c r="E429" s="360" t="s">
        <v>940</v>
      </c>
      <c r="F429" s="331"/>
      <c r="G429" s="355">
        <v>44040</v>
      </c>
      <c r="H429" s="355">
        <v>44075</v>
      </c>
      <c r="I429" s="576">
        <v>34</v>
      </c>
      <c r="J429" s="441">
        <v>3481629.16</v>
      </c>
      <c r="K429" s="331"/>
      <c r="L429" s="331"/>
      <c r="M429" s="331"/>
      <c r="N429" s="312"/>
      <c r="O429" s="330"/>
      <c r="P429" s="115"/>
      <c r="Q429" s="312"/>
      <c r="R429" s="116" t="s">
        <v>935</v>
      </c>
    </row>
    <row r="430" spans="1:21" s="62" customFormat="1" ht="60" x14ac:dyDescent="0.25">
      <c r="A430" s="108">
        <f>A429+1</f>
        <v>84</v>
      </c>
      <c r="B430" s="784" t="s">
        <v>207</v>
      </c>
      <c r="C430" s="601" t="s">
        <v>495</v>
      </c>
      <c r="D430" s="602">
        <v>5044933</v>
      </c>
      <c r="E430" s="360" t="s">
        <v>941</v>
      </c>
      <c r="F430" s="155"/>
      <c r="G430" s="603">
        <v>44040</v>
      </c>
      <c r="H430" s="603">
        <v>44075</v>
      </c>
      <c r="I430" s="600">
        <v>34</v>
      </c>
      <c r="J430" s="377">
        <v>345660</v>
      </c>
      <c r="K430" s="155"/>
      <c r="L430" s="155"/>
      <c r="M430" s="155"/>
      <c r="N430" s="312"/>
      <c r="O430" s="550"/>
      <c r="P430" s="155"/>
      <c r="Q430" s="312"/>
      <c r="R430" s="118" t="s">
        <v>935</v>
      </c>
    </row>
    <row r="431" spans="1:21" s="62" customFormat="1" ht="60" x14ac:dyDescent="0.25">
      <c r="A431" s="108">
        <f>A430+1</f>
        <v>85</v>
      </c>
      <c r="B431" s="784" t="s">
        <v>207</v>
      </c>
      <c r="C431" s="601" t="s">
        <v>495</v>
      </c>
      <c r="D431" s="602">
        <v>5033183</v>
      </c>
      <c r="E431" s="360" t="s">
        <v>942</v>
      </c>
      <c r="F431" s="155"/>
      <c r="G431" s="603">
        <v>44040</v>
      </c>
      <c r="H431" s="603">
        <v>44075</v>
      </c>
      <c r="I431" s="600">
        <v>34</v>
      </c>
      <c r="J431" s="377">
        <v>327180</v>
      </c>
      <c r="K431" s="155"/>
      <c r="L431" s="155"/>
      <c r="M431" s="155"/>
      <c r="N431" s="312"/>
      <c r="O431" s="550"/>
      <c r="P431" s="155"/>
      <c r="Q431" s="312"/>
      <c r="R431" s="118" t="s">
        <v>935</v>
      </c>
    </row>
    <row r="432" spans="1:21" s="62" customFormat="1" ht="60" x14ac:dyDescent="0.25">
      <c r="A432" s="108">
        <f>A431+1</f>
        <v>86</v>
      </c>
      <c r="B432" s="784" t="s">
        <v>207</v>
      </c>
      <c r="C432" s="601" t="s">
        <v>495</v>
      </c>
      <c r="D432" s="602">
        <v>5033827</v>
      </c>
      <c r="E432" s="360" t="s">
        <v>943</v>
      </c>
      <c r="F432" s="155"/>
      <c r="G432" s="603">
        <v>44040</v>
      </c>
      <c r="H432" s="603">
        <v>44075</v>
      </c>
      <c r="I432" s="600">
        <v>34</v>
      </c>
      <c r="J432" s="377">
        <v>232800</v>
      </c>
      <c r="K432" s="155"/>
      <c r="L432" s="155"/>
      <c r="M432" s="155"/>
      <c r="N432" s="312"/>
      <c r="O432" s="550"/>
      <c r="P432" s="155"/>
      <c r="Q432" s="312"/>
      <c r="R432" s="118" t="s">
        <v>935</v>
      </c>
    </row>
    <row r="433" spans="1:18" ht="20.100000000000001" customHeight="1" x14ac:dyDescent="0.25">
      <c r="A433" s="597" t="s">
        <v>473</v>
      </c>
      <c r="B433" s="784" t="s">
        <v>603</v>
      </c>
      <c r="C433" s="499"/>
      <c r="D433" s="499"/>
      <c r="E433" s="499"/>
      <c r="F433" s="499"/>
      <c r="G433" s="499"/>
      <c r="H433" s="499"/>
      <c r="I433" s="221"/>
      <c r="J433" s="618">
        <f>SUM(J429:J432)</f>
        <v>4387269.16</v>
      </c>
      <c r="K433" s="512">
        <f t="shared" ref="K433:N433" si="64">SUM(K429:K432)</f>
        <v>0</v>
      </c>
      <c r="L433" s="512">
        <f t="shared" si="64"/>
        <v>0</v>
      </c>
      <c r="M433" s="512">
        <f t="shared" si="64"/>
        <v>0</v>
      </c>
      <c r="N433" s="512">
        <f t="shared" si="64"/>
        <v>0</v>
      </c>
      <c r="O433" s="512"/>
      <c r="P433" s="115"/>
      <c r="Q433" s="312"/>
      <c r="R433" s="116"/>
    </row>
    <row r="434" spans="1:18" ht="75" x14ac:dyDescent="0.25">
      <c r="A434" s="108">
        <f>A432+1</f>
        <v>87</v>
      </c>
      <c r="B434" s="784" t="s">
        <v>207</v>
      </c>
      <c r="C434" s="413" t="s">
        <v>553</v>
      </c>
      <c r="D434" s="456">
        <v>5032780</v>
      </c>
      <c r="E434" s="360" t="s">
        <v>554</v>
      </c>
      <c r="F434" s="392"/>
      <c r="G434" s="345">
        <v>43572</v>
      </c>
      <c r="H434" s="345">
        <v>43574</v>
      </c>
      <c r="I434" s="417" t="s">
        <v>374</v>
      </c>
      <c r="J434" s="350">
        <v>126787.5</v>
      </c>
      <c r="K434" s="350">
        <v>120750</v>
      </c>
      <c r="L434" s="350">
        <v>78027.520000000004</v>
      </c>
      <c r="M434" s="350">
        <v>78027.520000000004</v>
      </c>
      <c r="N434" s="349">
        <v>0</v>
      </c>
      <c r="O434" s="330"/>
      <c r="P434" s="115"/>
      <c r="Q434" s="312"/>
      <c r="R434" s="116" t="s">
        <v>935</v>
      </c>
    </row>
    <row r="435" spans="1:18" ht="75" x14ac:dyDescent="0.25">
      <c r="A435" s="108">
        <f>1+A434</f>
        <v>88</v>
      </c>
      <c r="B435" s="784" t="s">
        <v>207</v>
      </c>
      <c r="C435" s="413" t="s">
        <v>555</v>
      </c>
      <c r="D435" s="456">
        <v>5041441</v>
      </c>
      <c r="E435" s="360" t="s">
        <v>556</v>
      </c>
      <c r="F435" s="392"/>
      <c r="G435" s="345">
        <v>43658</v>
      </c>
      <c r="H435" s="345">
        <v>43644</v>
      </c>
      <c r="I435" s="417" t="s">
        <v>374</v>
      </c>
      <c r="J435" s="350">
        <v>73500</v>
      </c>
      <c r="K435" s="350">
        <v>70000</v>
      </c>
      <c r="L435" s="331"/>
      <c r="M435" s="331"/>
      <c r="N435" s="349">
        <v>0</v>
      </c>
      <c r="O435" s="330"/>
      <c r="P435" s="115"/>
      <c r="Q435" s="312"/>
      <c r="R435" s="116" t="s">
        <v>935</v>
      </c>
    </row>
    <row r="436" spans="1:18" ht="60" x14ac:dyDescent="0.25">
      <c r="A436" s="108">
        <f t="shared" ref="A436:A445" si="65">1+A435</f>
        <v>89</v>
      </c>
      <c r="B436" s="784" t="s">
        <v>207</v>
      </c>
      <c r="C436" s="451" t="s">
        <v>526</v>
      </c>
      <c r="D436" s="486">
        <v>5033017</v>
      </c>
      <c r="E436" s="360" t="s">
        <v>557</v>
      </c>
      <c r="F436" s="392"/>
      <c r="G436" s="355">
        <v>43735</v>
      </c>
      <c r="H436" s="355">
        <v>43739</v>
      </c>
      <c r="I436" s="556" t="s">
        <v>349</v>
      </c>
      <c r="J436" s="500">
        <v>68240.149999999994</v>
      </c>
      <c r="K436" s="500">
        <v>68240.149999999994</v>
      </c>
      <c r="L436" s="350">
        <v>24056.95</v>
      </c>
      <c r="M436" s="350">
        <v>24056.95</v>
      </c>
      <c r="N436" s="501">
        <v>0</v>
      </c>
      <c r="O436" s="330"/>
      <c r="P436" s="115"/>
      <c r="Q436" s="312"/>
      <c r="R436" s="116" t="s">
        <v>935</v>
      </c>
    </row>
    <row r="437" spans="1:18" ht="45.75" customHeight="1" x14ac:dyDescent="0.25">
      <c r="A437" s="108">
        <f t="shared" si="65"/>
        <v>90</v>
      </c>
      <c r="B437" s="784" t="s">
        <v>207</v>
      </c>
      <c r="C437" s="443" t="s">
        <v>735</v>
      </c>
      <c r="D437" s="488">
        <v>5045296</v>
      </c>
      <c r="E437" s="360" t="s">
        <v>736</v>
      </c>
      <c r="F437" s="331"/>
      <c r="G437" s="361">
        <v>43822</v>
      </c>
      <c r="H437" s="361">
        <v>43812</v>
      </c>
      <c r="I437" s="558" t="s">
        <v>343</v>
      </c>
      <c r="J437" s="445">
        <v>133570.26999999999</v>
      </c>
      <c r="K437" s="502">
        <v>123254.42</v>
      </c>
      <c r="L437" s="331"/>
      <c r="M437" s="331"/>
      <c r="N437" s="363"/>
      <c r="O437" s="330"/>
      <c r="P437" s="115"/>
      <c r="Q437" s="312"/>
      <c r="R437" s="116" t="s">
        <v>935</v>
      </c>
    </row>
    <row r="438" spans="1:18" ht="46.5" customHeight="1" x14ac:dyDescent="0.25">
      <c r="A438" s="108">
        <f t="shared" si="65"/>
        <v>91</v>
      </c>
      <c r="B438" s="784" t="s">
        <v>207</v>
      </c>
      <c r="C438" s="443" t="s">
        <v>566</v>
      </c>
      <c r="D438" s="488">
        <v>5045630</v>
      </c>
      <c r="E438" s="360" t="s">
        <v>737</v>
      </c>
      <c r="F438" s="331"/>
      <c r="G438" s="361">
        <v>43815</v>
      </c>
      <c r="H438" s="361">
        <v>43800</v>
      </c>
      <c r="I438" s="558" t="s">
        <v>349</v>
      </c>
      <c r="J438" s="445">
        <v>128229.55</v>
      </c>
      <c r="K438" s="485"/>
      <c r="L438" s="331"/>
      <c r="M438" s="331"/>
      <c r="N438" s="363"/>
      <c r="O438" s="330"/>
      <c r="P438" s="115"/>
      <c r="Q438" s="312"/>
      <c r="R438" s="116" t="s">
        <v>935</v>
      </c>
    </row>
    <row r="439" spans="1:18" ht="65.099999999999994" customHeight="1" x14ac:dyDescent="0.25">
      <c r="A439" s="108">
        <f t="shared" si="65"/>
        <v>92</v>
      </c>
      <c r="B439" s="784" t="s">
        <v>207</v>
      </c>
      <c r="C439" s="443" t="s">
        <v>269</v>
      </c>
      <c r="D439" s="488">
        <v>5045006</v>
      </c>
      <c r="E439" s="360" t="s">
        <v>738</v>
      </c>
      <c r="F439" s="331"/>
      <c r="G439" s="361">
        <v>43808</v>
      </c>
      <c r="H439" s="361">
        <v>43805</v>
      </c>
      <c r="I439" s="558" t="s">
        <v>210</v>
      </c>
      <c r="J439" s="503">
        <v>2378307.33</v>
      </c>
      <c r="K439" s="485"/>
      <c r="L439" s="331"/>
      <c r="M439" s="331"/>
      <c r="N439" s="363"/>
      <c r="O439" s="330"/>
      <c r="P439" s="115"/>
      <c r="Q439" s="312"/>
      <c r="R439" s="116" t="s">
        <v>935</v>
      </c>
    </row>
    <row r="440" spans="1:18" ht="65.099999999999994" customHeight="1" x14ac:dyDescent="0.25">
      <c r="A440" s="108">
        <f t="shared" si="65"/>
        <v>93</v>
      </c>
      <c r="B440" s="784" t="s">
        <v>207</v>
      </c>
      <c r="C440" s="443" t="s">
        <v>741</v>
      </c>
      <c r="D440" s="488">
        <v>5045764</v>
      </c>
      <c r="E440" s="360" t="s">
        <v>742</v>
      </c>
      <c r="F440" s="331"/>
      <c r="G440" s="504">
        <v>43815</v>
      </c>
      <c r="H440" s="504">
        <v>43800</v>
      </c>
      <c r="I440" s="573" t="s">
        <v>343</v>
      </c>
      <c r="J440" s="505">
        <v>108675</v>
      </c>
      <c r="K440" s="505">
        <v>103500</v>
      </c>
      <c r="L440" s="331"/>
      <c r="M440" s="331"/>
      <c r="N440" s="363"/>
      <c r="O440" s="330"/>
      <c r="P440" s="115"/>
      <c r="Q440" s="312"/>
      <c r="R440" s="116" t="s">
        <v>935</v>
      </c>
    </row>
    <row r="441" spans="1:18" s="62" customFormat="1" ht="75" customHeight="1" x14ac:dyDescent="0.25">
      <c r="A441" s="108">
        <f t="shared" si="65"/>
        <v>94</v>
      </c>
      <c r="B441" s="785" t="s">
        <v>207</v>
      </c>
      <c r="C441" s="506" t="s">
        <v>739</v>
      </c>
      <c r="D441" s="507">
        <v>5041847</v>
      </c>
      <c r="E441" s="360" t="s">
        <v>740</v>
      </c>
      <c r="F441" s="399"/>
      <c r="G441" s="361">
        <v>43815</v>
      </c>
      <c r="H441" s="361">
        <v>43812</v>
      </c>
      <c r="I441" s="558" t="s">
        <v>536</v>
      </c>
      <c r="J441" s="445">
        <v>2209541.98</v>
      </c>
      <c r="K441" s="368"/>
      <c r="L441" s="399"/>
      <c r="M441" s="399"/>
      <c r="N441" s="508"/>
      <c r="O441" s="330"/>
      <c r="P441" s="115"/>
      <c r="Q441" s="312"/>
      <c r="R441" s="116" t="s">
        <v>935</v>
      </c>
    </row>
    <row r="442" spans="1:18" s="62" customFormat="1" ht="65.099999999999994" customHeight="1" x14ac:dyDescent="0.25">
      <c r="A442" s="108">
        <f t="shared" si="65"/>
        <v>95</v>
      </c>
      <c r="B442" s="785" t="s">
        <v>207</v>
      </c>
      <c r="C442" s="443" t="s">
        <v>792</v>
      </c>
      <c r="D442" s="509">
        <v>5050493</v>
      </c>
      <c r="E442" s="360" t="s">
        <v>793</v>
      </c>
      <c r="F442" s="311"/>
      <c r="G442" s="510">
        <v>43907</v>
      </c>
      <c r="H442" s="510">
        <v>43899</v>
      </c>
      <c r="I442" s="574" t="s">
        <v>536</v>
      </c>
      <c r="J442" s="474">
        <v>1186795.6499999999</v>
      </c>
      <c r="K442" s="474">
        <v>51460</v>
      </c>
      <c r="L442" s="399"/>
      <c r="M442" s="399"/>
      <c r="N442" s="508"/>
      <c r="O442" s="330"/>
      <c r="P442" s="115"/>
      <c r="Q442" s="312"/>
      <c r="R442" s="116" t="s">
        <v>935</v>
      </c>
    </row>
    <row r="443" spans="1:18" s="62" customFormat="1" ht="75" customHeight="1" x14ac:dyDescent="0.25">
      <c r="A443" s="108">
        <f t="shared" si="65"/>
        <v>96</v>
      </c>
      <c r="B443" s="785" t="s">
        <v>207</v>
      </c>
      <c r="C443" s="418" t="s">
        <v>794</v>
      </c>
      <c r="D443" s="419">
        <v>5050618</v>
      </c>
      <c r="E443" s="360" t="s">
        <v>795</v>
      </c>
      <c r="F443" s="311"/>
      <c r="G443" s="421">
        <v>43899</v>
      </c>
      <c r="H443" s="421">
        <v>43891</v>
      </c>
      <c r="I443" s="422" t="s">
        <v>210</v>
      </c>
      <c r="J443" s="350">
        <v>1089839.6100000001</v>
      </c>
      <c r="K443" s="350">
        <v>47876</v>
      </c>
      <c r="L443" s="399"/>
      <c r="M443" s="399"/>
      <c r="N443" s="508"/>
      <c r="O443" s="330"/>
      <c r="P443" s="115"/>
      <c r="Q443" s="312"/>
      <c r="R443" s="116" t="s">
        <v>935</v>
      </c>
    </row>
    <row r="444" spans="1:18" s="62" customFormat="1" ht="65.099999999999994" customHeight="1" x14ac:dyDescent="0.25">
      <c r="A444" s="108">
        <f t="shared" si="65"/>
        <v>97</v>
      </c>
      <c r="B444" s="785" t="s">
        <v>207</v>
      </c>
      <c r="C444" s="418" t="s">
        <v>269</v>
      </c>
      <c r="D444" s="419">
        <v>5041813</v>
      </c>
      <c r="E444" s="360" t="s">
        <v>796</v>
      </c>
      <c r="F444" s="311"/>
      <c r="G444" s="421">
        <v>43899</v>
      </c>
      <c r="H444" s="421">
        <v>43906</v>
      </c>
      <c r="I444" s="422" t="s">
        <v>210</v>
      </c>
      <c r="J444" s="350">
        <v>1802819.66</v>
      </c>
      <c r="K444" s="350"/>
      <c r="L444" s="399"/>
      <c r="M444" s="399"/>
      <c r="N444" s="508"/>
      <c r="O444" s="330"/>
      <c r="P444" s="115"/>
      <c r="Q444" s="312"/>
      <c r="R444" s="116" t="s">
        <v>935</v>
      </c>
    </row>
    <row r="445" spans="1:18" ht="75" customHeight="1" x14ac:dyDescent="0.25">
      <c r="A445" s="108">
        <f t="shared" si="65"/>
        <v>98</v>
      </c>
      <c r="B445" s="785" t="s">
        <v>207</v>
      </c>
      <c r="C445" s="443" t="s">
        <v>790</v>
      </c>
      <c r="D445" s="509">
        <v>5045870</v>
      </c>
      <c r="E445" s="360" t="s">
        <v>791</v>
      </c>
      <c r="F445" s="311"/>
      <c r="G445" s="510">
        <v>43850</v>
      </c>
      <c r="H445" s="510">
        <v>43862</v>
      </c>
      <c r="I445" s="574" t="s">
        <v>210</v>
      </c>
      <c r="J445" s="474">
        <v>1117875</v>
      </c>
      <c r="K445" s="474">
        <v>1091419.27</v>
      </c>
      <c r="L445" s="311"/>
      <c r="M445" s="311"/>
      <c r="N445" s="511"/>
      <c r="O445" s="330"/>
      <c r="P445" s="115"/>
      <c r="Q445" s="312"/>
      <c r="R445" s="116" t="s">
        <v>935</v>
      </c>
    </row>
    <row r="446" spans="1:18" ht="21" x14ac:dyDescent="0.25">
      <c r="A446" s="597" t="s">
        <v>789</v>
      </c>
      <c r="B446" s="784" t="s">
        <v>604</v>
      </c>
      <c r="C446" s="499"/>
      <c r="D446" s="499"/>
      <c r="E446" s="499"/>
      <c r="F446" s="499"/>
      <c r="G446" s="499"/>
      <c r="H446" s="499"/>
      <c r="I446" s="584"/>
      <c r="J446" s="618">
        <f>SUM(J434:J445)</f>
        <v>10424181.699999999</v>
      </c>
      <c r="K446" s="512">
        <f t="shared" ref="K446:N446" si="66">SUM(K434:K445)</f>
        <v>1676499.84</v>
      </c>
      <c r="L446" s="512">
        <f t="shared" si="66"/>
        <v>102084.47</v>
      </c>
      <c r="M446" s="512">
        <f t="shared" si="66"/>
        <v>102084.47</v>
      </c>
      <c r="N446" s="513">
        <f t="shared" si="66"/>
        <v>0</v>
      </c>
      <c r="O446" s="513"/>
      <c r="P446" s="115"/>
      <c r="Q446" s="312"/>
      <c r="R446" s="116"/>
    </row>
    <row r="447" spans="1:18" ht="45" x14ac:dyDescent="0.25">
      <c r="A447" s="108">
        <f>A445+1</f>
        <v>99</v>
      </c>
      <c r="B447" s="784" t="s">
        <v>207</v>
      </c>
      <c r="C447" s="342" t="s">
        <v>613</v>
      </c>
      <c r="D447" s="591">
        <v>5041776</v>
      </c>
      <c r="E447" s="360" t="s">
        <v>614</v>
      </c>
      <c r="F447" s="331"/>
      <c r="G447" s="510">
        <v>43537</v>
      </c>
      <c r="H447" s="510">
        <v>43497</v>
      </c>
      <c r="I447" s="576">
        <v>59</v>
      </c>
      <c r="J447" s="433">
        <v>9832474.7791200001</v>
      </c>
      <c r="K447" s="348">
        <v>9832474.7791200001</v>
      </c>
      <c r="L447" s="590">
        <v>1327724.92</v>
      </c>
      <c r="M447" s="368">
        <v>2064109.82</v>
      </c>
      <c r="N447" s="363">
        <v>473633.27</v>
      </c>
      <c r="O447" s="514">
        <f t="shared" si="59"/>
        <v>3.35803384335733</v>
      </c>
      <c r="P447" s="363">
        <v>1142887.5000000002</v>
      </c>
      <c r="Q447" s="363">
        <f>P447*0.8</f>
        <v>914310.00000000023</v>
      </c>
      <c r="R447" s="116" t="s">
        <v>935</v>
      </c>
    </row>
    <row r="448" spans="1:18" ht="45" x14ac:dyDescent="0.25">
      <c r="A448" s="108">
        <f>A447+1</f>
        <v>100</v>
      </c>
      <c r="B448" s="784" t="s">
        <v>207</v>
      </c>
      <c r="C448" s="342" t="s">
        <v>613</v>
      </c>
      <c r="D448" s="591">
        <v>5041639</v>
      </c>
      <c r="E448" s="360" t="s">
        <v>614</v>
      </c>
      <c r="F448" s="331"/>
      <c r="G448" s="510">
        <v>43493</v>
      </c>
      <c r="H448" s="510">
        <v>43486</v>
      </c>
      <c r="I448" s="576">
        <v>59</v>
      </c>
      <c r="J448" s="433">
        <v>12290593.470000001</v>
      </c>
      <c r="K448" s="348">
        <v>12290593.470000001</v>
      </c>
      <c r="L448" s="590">
        <v>2188257.84</v>
      </c>
      <c r="M448" s="368">
        <v>2150006.09</v>
      </c>
      <c r="N448" s="363">
        <v>676335.35982812499</v>
      </c>
      <c r="O448" s="514">
        <f t="shared" si="59"/>
        <v>2.1789053444527493</v>
      </c>
      <c r="P448" s="363">
        <v>1007512.5</v>
      </c>
      <c r="Q448" s="363">
        <f>P448*0.8</f>
        <v>806010</v>
      </c>
      <c r="R448" s="116" t="s">
        <v>935</v>
      </c>
    </row>
    <row r="449" spans="1:18" x14ac:dyDescent="0.25">
      <c r="A449" s="597" t="s">
        <v>546</v>
      </c>
      <c r="B449" s="784" t="s">
        <v>605</v>
      </c>
      <c r="C449" s="499"/>
      <c r="D449" s="499"/>
      <c r="E449" s="499"/>
      <c r="F449" s="499"/>
      <c r="G449" s="499"/>
      <c r="H449" s="499"/>
      <c r="I449" s="583"/>
      <c r="J449" s="618">
        <f>SUM(J447:J448)</f>
        <v>22123068.249120001</v>
      </c>
      <c r="K449" s="515">
        <f>SUM(K447:K448)</f>
        <v>22123068.249120001</v>
      </c>
      <c r="L449" s="515">
        <f>SUM(L447:L448)</f>
        <v>3515982.76</v>
      </c>
      <c r="M449" s="515">
        <f>SUM(M447:M448)</f>
        <v>4214115.91</v>
      </c>
      <c r="N449" s="513">
        <f>SUM(N447:N448)</f>
        <v>1149968.629828125</v>
      </c>
      <c r="O449" s="516">
        <f t="shared" si="59"/>
        <v>2.6645485804511417</v>
      </c>
      <c r="P449" s="115"/>
      <c r="Q449" s="312"/>
      <c r="R449" s="116"/>
    </row>
    <row r="450" spans="1:18" s="62" customFormat="1" ht="105" x14ac:dyDescent="0.25">
      <c r="A450" s="108">
        <f>A448+1</f>
        <v>101</v>
      </c>
      <c r="B450" s="784" t="s">
        <v>207</v>
      </c>
      <c r="C450" s="352" t="s">
        <v>613</v>
      </c>
      <c r="D450" s="746">
        <v>5070144</v>
      </c>
      <c r="E450" s="360" t="s">
        <v>944</v>
      </c>
      <c r="F450" s="553"/>
      <c r="G450" s="510">
        <v>44068</v>
      </c>
      <c r="H450" s="510">
        <v>43862</v>
      </c>
      <c r="I450" s="555">
        <v>47</v>
      </c>
      <c r="J450" s="520">
        <v>90201800</v>
      </c>
      <c r="K450" s="520">
        <v>90102960</v>
      </c>
      <c r="L450" s="520">
        <v>1513422.92</v>
      </c>
      <c r="M450" s="520">
        <v>1513422.92</v>
      </c>
      <c r="N450" s="554"/>
      <c r="O450" s="595"/>
      <c r="P450" s="155"/>
      <c r="Q450" s="312"/>
      <c r="R450" s="118" t="s">
        <v>991</v>
      </c>
    </row>
    <row r="451" spans="1:18" s="62" customFormat="1" ht="165" x14ac:dyDescent="0.25">
      <c r="A451" s="108">
        <f>A450+1</f>
        <v>102</v>
      </c>
      <c r="B451" s="784" t="s">
        <v>207</v>
      </c>
      <c r="C451" s="601" t="s">
        <v>992</v>
      </c>
      <c r="D451" s="756">
        <v>5073653</v>
      </c>
      <c r="E451" s="839" t="s">
        <v>1047</v>
      </c>
      <c r="F451" s="840" t="s">
        <v>14</v>
      </c>
      <c r="G451" s="841">
        <v>44144</v>
      </c>
      <c r="H451" s="841">
        <v>44196</v>
      </c>
      <c r="I451" s="842">
        <v>29</v>
      </c>
      <c r="J451" s="848">
        <v>4980467.2</v>
      </c>
      <c r="K451" s="848"/>
      <c r="L451" s="843"/>
      <c r="M451" s="843"/>
      <c r="N451" s="843"/>
      <c r="O451" s="844"/>
      <c r="P451" s="845"/>
      <c r="Q451" s="846"/>
      <c r="R451" s="847" t="s">
        <v>991</v>
      </c>
    </row>
    <row r="452" spans="1:18" s="62" customFormat="1" x14ac:dyDescent="0.25">
      <c r="A452" s="597" t="s">
        <v>1046</v>
      </c>
      <c r="B452" s="784" t="s">
        <v>932</v>
      </c>
      <c r="C452" s="598"/>
      <c r="D452" s="598"/>
      <c r="E452" s="598"/>
      <c r="F452" s="598"/>
      <c r="G452" s="598"/>
      <c r="H452" s="598"/>
      <c r="I452" s="599"/>
      <c r="J452" s="619">
        <f>SUM(J450:J451)</f>
        <v>95182267.200000003</v>
      </c>
      <c r="K452" s="619">
        <f t="shared" ref="K452:N452" si="67">SUM(K450:K451)</f>
        <v>90102960</v>
      </c>
      <c r="L452" s="619">
        <f t="shared" si="67"/>
        <v>1513422.92</v>
      </c>
      <c r="M452" s="619">
        <f t="shared" si="67"/>
        <v>1513422.92</v>
      </c>
      <c r="N452" s="619">
        <f t="shared" si="67"/>
        <v>0</v>
      </c>
      <c r="O452" s="513">
        <f t="shared" ref="O452" si="68">O450</f>
        <v>0</v>
      </c>
      <c r="P452" s="155"/>
      <c r="Q452" s="312"/>
      <c r="R452" s="118"/>
    </row>
    <row r="453" spans="1:18" ht="21" x14ac:dyDescent="0.25">
      <c r="A453" s="597" t="s">
        <v>995</v>
      </c>
      <c r="B453" s="784"/>
      <c r="C453" s="156" t="s">
        <v>616</v>
      </c>
      <c r="D453" s="499"/>
      <c r="E453" s="499"/>
      <c r="F453" s="499"/>
      <c r="G453" s="499"/>
      <c r="H453" s="499"/>
      <c r="I453" s="584">
        <f>COUNTA(I429:I451)</f>
        <v>20</v>
      </c>
      <c r="J453" s="461">
        <f>J449+J446+J452+J433</f>
        <v>132116786.30912</v>
      </c>
      <c r="K453" s="461">
        <f t="shared" ref="K453:N453" si="69">K449+K446+K452+K433</f>
        <v>113902528.08912</v>
      </c>
      <c r="L453" s="461">
        <f t="shared" si="69"/>
        <v>5131490.1500000004</v>
      </c>
      <c r="M453" s="461">
        <f t="shared" si="69"/>
        <v>5829623.2999999998</v>
      </c>
      <c r="N453" s="461">
        <f t="shared" si="69"/>
        <v>1149968.629828125</v>
      </c>
      <c r="O453" s="516">
        <f t="shared" si="59"/>
        <v>4.0693759366908111</v>
      </c>
      <c r="P453" s="115"/>
      <c r="Q453" s="312"/>
      <c r="R453" s="116"/>
    </row>
    <row r="454" spans="1:18" ht="75" x14ac:dyDescent="0.25">
      <c r="A454" s="108">
        <f>A451+1</f>
        <v>103</v>
      </c>
      <c r="B454" s="778" t="s">
        <v>18</v>
      </c>
      <c r="C454" s="337" t="s">
        <v>511</v>
      </c>
      <c r="D454" s="343">
        <v>5043329</v>
      </c>
      <c r="E454" s="360" t="s">
        <v>559</v>
      </c>
      <c r="F454" s="392"/>
      <c r="G454" s="345">
        <v>43651</v>
      </c>
      <c r="H454" s="345">
        <v>43710</v>
      </c>
      <c r="I454" s="417" t="s">
        <v>316</v>
      </c>
      <c r="J454" s="295">
        <v>1301717.23</v>
      </c>
      <c r="K454" s="295">
        <v>1301713.1299999999</v>
      </c>
      <c r="L454" s="331"/>
      <c r="M454" s="331"/>
      <c r="N454" s="349">
        <v>0</v>
      </c>
      <c r="O454" s="330"/>
      <c r="P454" s="115"/>
      <c r="Q454" s="312"/>
      <c r="R454" s="116" t="s">
        <v>935</v>
      </c>
    </row>
    <row r="455" spans="1:18" ht="75" x14ac:dyDescent="0.25">
      <c r="A455" s="108">
        <f>1+A454</f>
        <v>104</v>
      </c>
      <c r="B455" s="778" t="s">
        <v>18</v>
      </c>
      <c r="C455" s="337" t="s">
        <v>495</v>
      </c>
      <c r="D455" s="343">
        <v>5041684</v>
      </c>
      <c r="E455" s="360" t="s">
        <v>560</v>
      </c>
      <c r="F455" s="392"/>
      <c r="G455" s="345">
        <v>43601</v>
      </c>
      <c r="H455" s="345">
        <v>43647</v>
      </c>
      <c r="I455" s="417" t="s">
        <v>563</v>
      </c>
      <c r="J455" s="350">
        <v>410520</v>
      </c>
      <c r="K455" s="350">
        <v>410520</v>
      </c>
      <c r="L455" s="331"/>
      <c r="M455" s="331"/>
      <c r="N455" s="349">
        <v>0</v>
      </c>
      <c r="O455" s="330"/>
      <c r="P455" s="115"/>
      <c r="Q455" s="312"/>
      <c r="R455" s="116" t="s">
        <v>935</v>
      </c>
    </row>
    <row r="456" spans="1:18" ht="75" x14ac:dyDescent="0.25">
      <c r="A456" s="108">
        <f t="shared" ref="A456:A457" si="70">1+A455</f>
        <v>105</v>
      </c>
      <c r="B456" s="778" t="s">
        <v>18</v>
      </c>
      <c r="C456" s="337" t="s">
        <v>495</v>
      </c>
      <c r="D456" s="343">
        <v>5041683</v>
      </c>
      <c r="E456" s="360" t="s">
        <v>561</v>
      </c>
      <c r="F456" s="392"/>
      <c r="G456" s="345">
        <v>43601</v>
      </c>
      <c r="H456" s="345">
        <v>43647</v>
      </c>
      <c r="I456" s="417" t="s">
        <v>563</v>
      </c>
      <c r="J456" s="433">
        <v>407410</v>
      </c>
      <c r="K456" s="433">
        <v>407410</v>
      </c>
      <c r="L456" s="331"/>
      <c r="M456" s="331"/>
      <c r="N456" s="349">
        <v>0</v>
      </c>
      <c r="O456" s="330"/>
      <c r="P456" s="115"/>
      <c r="Q456" s="312"/>
      <c r="R456" s="116" t="s">
        <v>935</v>
      </c>
    </row>
    <row r="457" spans="1:18" ht="75" x14ac:dyDescent="0.25">
      <c r="A457" s="108">
        <f t="shared" si="70"/>
        <v>106</v>
      </c>
      <c r="B457" s="778" t="s">
        <v>18</v>
      </c>
      <c r="C457" s="337" t="s">
        <v>495</v>
      </c>
      <c r="D457" s="343">
        <v>5041685</v>
      </c>
      <c r="E457" s="360" t="s">
        <v>562</v>
      </c>
      <c r="F457" s="392"/>
      <c r="G457" s="345">
        <v>43647</v>
      </c>
      <c r="H457" s="345">
        <v>43678</v>
      </c>
      <c r="I457" s="417" t="s">
        <v>564</v>
      </c>
      <c r="J457" s="433">
        <v>376900</v>
      </c>
      <c r="K457" s="433">
        <v>376900</v>
      </c>
      <c r="L457" s="331"/>
      <c r="M457" s="331"/>
      <c r="N457" s="312"/>
      <c r="O457" s="330"/>
      <c r="P457" s="115"/>
      <c r="Q457" s="312"/>
      <c r="R457" s="116" t="s">
        <v>935</v>
      </c>
    </row>
    <row r="458" spans="1:18" ht="24.95" customHeight="1" x14ac:dyDescent="0.25">
      <c r="A458" s="548" t="s">
        <v>473</v>
      </c>
      <c r="B458" s="778" t="s">
        <v>603</v>
      </c>
      <c r="C458" s="148"/>
      <c r="D458" s="148"/>
      <c r="E458" s="148"/>
      <c r="F458" s="148"/>
      <c r="G458" s="148"/>
      <c r="H458" s="148"/>
      <c r="I458" s="579"/>
      <c r="J458" s="615">
        <f>SUM(J454:J457)</f>
        <v>2496547.23</v>
      </c>
      <c r="K458" s="483">
        <f>SUM(K454:K457)</f>
        <v>2496543.13</v>
      </c>
      <c r="L458" s="483">
        <f>SUM(L454:L457)</f>
        <v>0</v>
      </c>
      <c r="M458" s="483">
        <f>SUM(M454:M457)</f>
        <v>0</v>
      </c>
      <c r="N458" s="484">
        <f>SUM(N454:N457)</f>
        <v>0</v>
      </c>
      <c r="O458" s="484"/>
      <c r="P458" s="115"/>
      <c r="Q458" s="312"/>
      <c r="R458" s="116"/>
    </row>
    <row r="459" spans="1:18" ht="75" x14ac:dyDescent="0.25">
      <c r="A459" s="743">
        <f>A457+1</f>
        <v>107</v>
      </c>
      <c r="B459" s="778" t="s">
        <v>18</v>
      </c>
      <c r="C459" s="413" t="s">
        <v>526</v>
      </c>
      <c r="D459" s="456">
        <v>5046489</v>
      </c>
      <c r="E459" s="360" t="s">
        <v>565</v>
      </c>
      <c r="F459" s="392"/>
      <c r="G459" s="414">
        <v>43761</v>
      </c>
      <c r="H459" s="414">
        <v>43800</v>
      </c>
      <c r="I459" s="415" t="s">
        <v>209</v>
      </c>
      <c r="J459" s="350">
        <v>955000</v>
      </c>
      <c r="K459" s="350">
        <v>767210</v>
      </c>
      <c r="L459" s="331"/>
      <c r="M459" s="331"/>
      <c r="N459" s="349">
        <v>0</v>
      </c>
      <c r="O459" s="330"/>
      <c r="P459" s="115"/>
      <c r="Q459" s="312"/>
      <c r="R459" s="116" t="s">
        <v>935</v>
      </c>
    </row>
    <row r="460" spans="1:18" ht="105" x14ac:dyDescent="0.25">
      <c r="A460" s="743">
        <f>A459+1</f>
        <v>108</v>
      </c>
      <c r="B460" s="778" t="s">
        <v>18</v>
      </c>
      <c r="C460" s="413" t="s">
        <v>566</v>
      </c>
      <c r="D460" s="456">
        <v>5045562</v>
      </c>
      <c r="E460" s="360" t="s">
        <v>567</v>
      </c>
      <c r="F460" s="392"/>
      <c r="G460" s="414">
        <v>43724</v>
      </c>
      <c r="H460" s="414">
        <v>43770</v>
      </c>
      <c r="I460" s="415" t="s">
        <v>209</v>
      </c>
      <c r="J460" s="517">
        <v>330000</v>
      </c>
      <c r="K460" s="517">
        <v>330000</v>
      </c>
      <c r="L460" s="331"/>
      <c r="M460" s="331"/>
      <c r="N460" s="349">
        <v>0</v>
      </c>
      <c r="O460" s="330"/>
      <c r="P460" s="115"/>
      <c r="Q460" s="312"/>
      <c r="R460" s="116" t="s">
        <v>935</v>
      </c>
    </row>
    <row r="461" spans="1:18" ht="90" x14ac:dyDescent="0.25">
      <c r="A461" s="743">
        <f t="shared" ref="A461:A465" si="71">A460+1</f>
        <v>109</v>
      </c>
      <c r="B461" s="778" t="s">
        <v>18</v>
      </c>
      <c r="C461" s="413" t="s">
        <v>541</v>
      </c>
      <c r="D461" s="456">
        <v>5045522</v>
      </c>
      <c r="E461" s="360" t="s">
        <v>568</v>
      </c>
      <c r="F461" s="392"/>
      <c r="G461" s="414">
        <v>43760</v>
      </c>
      <c r="H461" s="414">
        <v>43800</v>
      </c>
      <c r="I461" s="415" t="s">
        <v>209</v>
      </c>
      <c r="J461" s="517">
        <v>147694</v>
      </c>
      <c r="K461" s="517">
        <v>147694</v>
      </c>
      <c r="L461" s="331"/>
      <c r="M461" s="331"/>
      <c r="N461" s="501">
        <v>0</v>
      </c>
      <c r="O461" s="330"/>
      <c r="P461" s="115"/>
      <c r="Q461" s="312"/>
      <c r="R461" s="116" t="s">
        <v>935</v>
      </c>
    </row>
    <row r="462" spans="1:18" s="62" customFormat="1" ht="75" x14ac:dyDescent="0.25">
      <c r="A462" s="743">
        <f t="shared" si="71"/>
        <v>110</v>
      </c>
      <c r="B462" s="778" t="s">
        <v>18</v>
      </c>
      <c r="C462" s="413" t="s">
        <v>541</v>
      </c>
      <c r="D462" s="456">
        <v>5045793</v>
      </c>
      <c r="E462" s="360" t="s">
        <v>569</v>
      </c>
      <c r="F462" s="392"/>
      <c r="G462" s="414">
        <v>43760</v>
      </c>
      <c r="H462" s="414">
        <v>43800</v>
      </c>
      <c r="I462" s="415" t="s">
        <v>209</v>
      </c>
      <c r="J462" s="517">
        <v>127741</v>
      </c>
      <c r="K462" s="517">
        <v>151894</v>
      </c>
      <c r="L462" s="331"/>
      <c r="M462" s="331"/>
      <c r="N462" s="363"/>
      <c r="O462" s="330"/>
      <c r="P462" s="115"/>
      <c r="Q462" s="312"/>
      <c r="R462" s="116" t="s">
        <v>935</v>
      </c>
    </row>
    <row r="463" spans="1:18" s="62" customFormat="1" ht="75" x14ac:dyDescent="0.25">
      <c r="A463" s="743">
        <f t="shared" si="71"/>
        <v>111</v>
      </c>
      <c r="B463" s="778" t="s">
        <v>18</v>
      </c>
      <c r="C463" s="418" t="s">
        <v>797</v>
      </c>
      <c r="D463" s="419">
        <v>5049170</v>
      </c>
      <c r="E463" s="360" t="s">
        <v>798</v>
      </c>
      <c r="F463" s="313"/>
      <c r="G463" s="421">
        <v>43832</v>
      </c>
      <c r="H463" s="421">
        <v>43891</v>
      </c>
      <c r="I463" s="422" t="s">
        <v>343</v>
      </c>
      <c r="J463" s="350">
        <v>174500</v>
      </c>
      <c r="K463" s="350">
        <v>174500</v>
      </c>
      <c r="L463" s="350">
        <v>51305.54</v>
      </c>
      <c r="M463" s="350">
        <v>51305.54</v>
      </c>
      <c r="N463" s="363"/>
      <c r="O463" s="550"/>
      <c r="P463" s="155"/>
      <c r="Q463" s="312"/>
      <c r="R463" s="118" t="s">
        <v>935</v>
      </c>
    </row>
    <row r="464" spans="1:18" s="62" customFormat="1" ht="90" x14ac:dyDescent="0.25">
      <c r="A464" s="743">
        <f t="shared" si="71"/>
        <v>112</v>
      </c>
      <c r="B464" s="778" t="s">
        <v>18</v>
      </c>
      <c r="C464" s="413" t="s">
        <v>933</v>
      </c>
      <c r="D464" s="456">
        <v>5053785</v>
      </c>
      <c r="E464" s="744" t="s">
        <v>999</v>
      </c>
      <c r="F464" s="814" t="s">
        <v>14</v>
      </c>
      <c r="G464" s="414">
        <v>44127</v>
      </c>
      <c r="H464" s="414">
        <v>44166</v>
      </c>
      <c r="I464" s="415">
        <v>36</v>
      </c>
      <c r="J464" s="517">
        <v>1030697.64</v>
      </c>
      <c r="K464" s="517"/>
      <c r="L464" s="155"/>
      <c r="M464" s="155"/>
      <c r="N464" s="363"/>
      <c r="O464" s="550"/>
      <c r="P464" s="155"/>
      <c r="Q464" s="312"/>
      <c r="R464" s="118" t="s">
        <v>935</v>
      </c>
    </row>
    <row r="465" spans="1:20" ht="135" x14ac:dyDescent="0.25">
      <c r="A465" s="743">
        <f t="shared" si="71"/>
        <v>113</v>
      </c>
      <c r="B465" s="778" t="s">
        <v>18</v>
      </c>
      <c r="C465" s="418" t="s">
        <v>1000</v>
      </c>
      <c r="D465" s="419">
        <v>5067515</v>
      </c>
      <c r="E465" s="360" t="s">
        <v>1001</v>
      </c>
      <c r="F465" s="815" t="s">
        <v>14</v>
      </c>
      <c r="G465" s="421">
        <v>44165</v>
      </c>
      <c r="H465" s="421">
        <v>44211</v>
      </c>
      <c r="I465" s="422">
        <v>30</v>
      </c>
      <c r="J465" s="350">
        <v>1125595.3899999999</v>
      </c>
      <c r="K465" s="350"/>
      <c r="L465" s="331"/>
      <c r="M465" s="331"/>
      <c r="N465" s="312"/>
      <c r="O465" s="330"/>
      <c r="P465" s="115"/>
      <c r="Q465" s="312"/>
      <c r="R465" s="116" t="s">
        <v>935</v>
      </c>
    </row>
    <row r="466" spans="1:20" x14ac:dyDescent="0.25">
      <c r="A466" s="548" t="s">
        <v>547</v>
      </c>
      <c r="B466" s="778" t="s">
        <v>604</v>
      </c>
      <c r="C466" s="148"/>
      <c r="D466" s="148"/>
      <c r="E466" s="148"/>
      <c r="F466" s="148"/>
      <c r="G466" s="148"/>
      <c r="H466" s="148"/>
      <c r="I466" s="579"/>
      <c r="J466" s="615">
        <f>SUM(J459:J465)</f>
        <v>3891228.0300000003</v>
      </c>
      <c r="K466" s="483">
        <f t="shared" ref="K466:N466" si="72">SUM(K459:K465)</f>
        <v>1571298</v>
      </c>
      <c r="L466" s="483">
        <f t="shared" si="72"/>
        <v>51305.54</v>
      </c>
      <c r="M466" s="483">
        <f t="shared" si="72"/>
        <v>51305.54</v>
      </c>
      <c r="N466" s="484">
        <f t="shared" si="72"/>
        <v>0</v>
      </c>
      <c r="O466" s="484"/>
      <c r="P466" s="115"/>
      <c r="Q466" s="312"/>
      <c r="R466" s="116"/>
    </row>
    <row r="467" spans="1:20" ht="75" x14ac:dyDescent="0.25">
      <c r="A467" s="743">
        <f>A465+1</f>
        <v>114</v>
      </c>
      <c r="B467" s="778" t="s">
        <v>18</v>
      </c>
      <c r="C467" s="342" t="s">
        <v>613</v>
      </c>
      <c r="D467" s="591">
        <v>5038203</v>
      </c>
      <c r="E467" s="360" t="s">
        <v>614</v>
      </c>
      <c r="F467" s="331"/>
      <c r="G467" s="421">
        <v>43454</v>
      </c>
      <c r="H467" s="421">
        <v>43455</v>
      </c>
      <c r="I467" s="576">
        <v>60</v>
      </c>
      <c r="J467" s="349">
        <v>9286226</v>
      </c>
      <c r="K467" s="349">
        <v>9286226</v>
      </c>
      <c r="L467" s="590">
        <v>1302719.1200000001</v>
      </c>
      <c r="M467" s="349">
        <v>936545.69</v>
      </c>
      <c r="N467" s="363">
        <v>353614.47</v>
      </c>
      <c r="O467" s="133">
        <f t="shared" si="59"/>
        <v>1.6484936829649535</v>
      </c>
      <c r="P467" s="363">
        <v>312276.06269999989</v>
      </c>
      <c r="Q467" s="363">
        <f>P467*0.8</f>
        <v>249820.85015999991</v>
      </c>
      <c r="R467" s="116" t="s">
        <v>935</v>
      </c>
      <c r="T467" s="59"/>
    </row>
    <row r="468" spans="1:20" x14ac:dyDescent="0.25">
      <c r="A468" s="548" t="s">
        <v>537</v>
      </c>
      <c r="B468" s="778" t="s">
        <v>605</v>
      </c>
      <c r="C468" s="148"/>
      <c r="D468" s="148"/>
      <c r="E468" s="148"/>
      <c r="F468" s="148"/>
      <c r="G468" s="148"/>
      <c r="H468" s="148"/>
      <c r="I468" s="579"/>
      <c r="J468" s="615">
        <f>SUM(J467)</f>
        <v>9286226</v>
      </c>
      <c r="K468" s="483">
        <f>SUM(K467)</f>
        <v>9286226</v>
      </c>
      <c r="L468" s="483">
        <f>SUM(L467)</f>
        <v>1302719.1200000001</v>
      </c>
      <c r="M468" s="483">
        <f>SUM(M467)</f>
        <v>936545.69</v>
      </c>
      <c r="N468" s="484">
        <f>SUM(N467)</f>
        <v>353614.47</v>
      </c>
      <c r="O468" s="491">
        <f t="shared" si="59"/>
        <v>1.6484936829649535</v>
      </c>
      <c r="P468" s="115"/>
      <c r="Q468" s="312"/>
      <c r="R468" s="116"/>
    </row>
    <row r="469" spans="1:20" s="62" customFormat="1" ht="105" x14ac:dyDescent="0.25">
      <c r="A469" s="743">
        <f>A467+1</f>
        <v>115</v>
      </c>
      <c r="B469" s="778" t="s">
        <v>18</v>
      </c>
      <c r="C469" s="342" t="s">
        <v>613</v>
      </c>
      <c r="D469" s="419">
        <v>5070592</v>
      </c>
      <c r="E469" s="360" t="s">
        <v>945</v>
      </c>
      <c r="F469" s="553"/>
      <c r="G469" s="421">
        <v>44062</v>
      </c>
      <c r="H469" s="421">
        <v>43862</v>
      </c>
      <c r="I469" s="555">
        <v>47</v>
      </c>
      <c r="J469" s="349">
        <v>16385600</v>
      </c>
      <c r="K469" s="349">
        <v>16380600</v>
      </c>
      <c r="L469" s="349">
        <v>3304421</v>
      </c>
      <c r="M469" s="349">
        <v>3304421</v>
      </c>
      <c r="N469" s="554"/>
      <c r="O469" s="595"/>
      <c r="P469" s="155"/>
      <c r="Q469" s="312"/>
      <c r="R469" s="118" t="s">
        <v>991</v>
      </c>
    </row>
    <row r="470" spans="1:20" s="62" customFormat="1" x14ac:dyDescent="0.25">
      <c r="A470" s="551" t="s">
        <v>537</v>
      </c>
      <c r="B470" s="778" t="s">
        <v>932</v>
      </c>
      <c r="C470" s="148"/>
      <c r="D470" s="148"/>
      <c r="E470" s="148"/>
      <c r="F470" s="148"/>
      <c r="G470" s="148"/>
      <c r="H470" s="148"/>
      <c r="I470" s="148"/>
      <c r="J470" s="198">
        <f>J469</f>
        <v>16385600</v>
      </c>
      <c r="K470" s="197">
        <f t="shared" ref="K470:N470" si="73">K469</f>
        <v>16380600</v>
      </c>
      <c r="L470" s="197">
        <f t="shared" si="73"/>
        <v>3304421</v>
      </c>
      <c r="M470" s="197">
        <f t="shared" si="73"/>
        <v>3304421</v>
      </c>
      <c r="N470" s="197">
        <f t="shared" si="73"/>
        <v>0</v>
      </c>
      <c r="O470" s="148"/>
      <c r="P470" s="155"/>
      <c r="Q470" s="312"/>
      <c r="R470" s="118"/>
    </row>
    <row r="471" spans="1:20" ht="21" x14ac:dyDescent="0.25">
      <c r="A471" s="548" t="s">
        <v>720</v>
      </c>
      <c r="B471" s="778"/>
      <c r="C471" s="146" t="s">
        <v>617</v>
      </c>
      <c r="D471" s="148"/>
      <c r="E471" s="148"/>
      <c r="F471" s="148"/>
      <c r="G471" s="148"/>
      <c r="H471" s="148"/>
      <c r="I471" s="580">
        <f>COUNTA(I454:I469)</f>
        <v>13</v>
      </c>
      <c r="J471" s="387">
        <f>J468+J466+J458+J470</f>
        <v>32059601.260000002</v>
      </c>
      <c r="K471" s="387">
        <f t="shared" ref="K471:N471" si="74">K468+K466+K458+K470</f>
        <v>29734667.129999999</v>
      </c>
      <c r="L471" s="387">
        <f t="shared" si="74"/>
        <v>4658445.66</v>
      </c>
      <c r="M471" s="387">
        <f t="shared" si="74"/>
        <v>4292272.2300000004</v>
      </c>
      <c r="N471" s="387">
        <f t="shared" si="74"/>
        <v>353614.47</v>
      </c>
      <c r="O471" s="491">
        <f t="shared" si="59"/>
        <v>11.138282208870018</v>
      </c>
      <c r="P471" s="115"/>
      <c r="Q471" s="312"/>
      <c r="R471" s="116"/>
    </row>
    <row r="472" spans="1:20" ht="60" x14ac:dyDescent="0.25">
      <c r="A472" s="108">
        <f>A469+1</f>
        <v>116</v>
      </c>
      <c r="B472" s="784" t="s">
        <v>31</v>
      </c>
      <c r="C472" s="337" t="s">
        <v>511</v>
      </c>
      <c r="D472" s="343">
        <v>5045577</v>
      </c>
      <c r="E472" s="360" t="s">
        <v>570</v>
      </c>
      <c r="F472" s="331"/>
      <c r="G472" s="493">
        <v>43608</v>
      </c>
      <c r="H472" s="345">
        <v>43710</v>
      </c>
      <c r="I472" s="417" t="s">
        <v>423</v>
      </c>
      <c r="J472" s="433">
        <v>3007201</v>
      </c>
      <c r="K472" s="331"/>
      <c r="L472" s="331"/>
      <c r="M472" s="331"/>
      <c r="N472" s="349">
        <v>0</v>
      </c>
      <c r="O472" s="330"/>
      <c r="P472" s="115"/>
      <c r="Q472" s="312"/>
      <c r="R472" s="116" t="s">
        <v>935</v>
      </c>
    </row>
    <row r="473" spans="1:20" ht="60" x14ac:dyDescent="0.25">
      <c r="A473" s="108">
        <f>A472+1</f>
        <v>117</v>
      </c>
      <c r="B473" s="784" t="s">
        <v>31</v>
      </c>
      <c r="C473" s="337" t="s">
        <v>495</v>
      </c>
      <c r="D473" s="343">
        <v>5032752</v>
      </c>
      <c r="E473" s="360" t="s">
        <v>571</v>
      </c>
      <c r="F473" s="331"/>
      <c r="G473" s="493">
        <v>43437</v>
      </c>
      <c r="H473" s="345">
        <v>43466</v>
      </c>
      <c r="I473" s="417" t="s">
        <v>437</v>
      </c>
      <c r="J473" s="350">
        <v>520800</v>
      </c>
      <c r="K473" s="350">
        <v>520800</v>
      </c>
      <c r="L473" s="350">
        <v>118835.54</v>
      </c>
      <c r="M473" s="350">
        <v>118835.54</v>
      </c>
      <c r="N473" s="339"/>
      <c r="O473" s="330"/>
      <c r="P473" s="115"/>
      <c r="Q473" s="312"/>
      <c r="R473" s="116" t="s">
        <v>935</v>
      </c>
    </row>
    <row r="474" spans="1:20" ht="60" x14ac:dyDescent="0.25">
      <c r="A474" s="108">
        <f>A473+1</f>
        <v>118</v>
      </c>
      <c r="B474" s="784" t="s">
        <v>31</v>
      </c>
      <c r="C474" s="337" t="s">
        <v>495</v>
      </c>
      <c r="D474" s="343">
        <v>5032911</v>
      </c>
      <c r="E474" s="360" t="s">
        <v>572</v>
      </c>
      <c r="F474" s="331"/>
      <c r="G474" s="493">
        <v>43437</v>
      </c>
      <c r="H474" s="345">
        <v>43466</v>
      </c>
      <c r="I474" s="417" t="s">
        <v>437</v>
      </c>
      <c r="J474" s="350">
        <v>405720</v>
      </c>
      <c r="K474" s="350">
        <v>405720</v>
      </c>
      <c r="L474" s="350">
        <v>60463.73</v>
      </c>
      <c r="M474" s="350">
        <v>60463.73</v>
      </c>
      <c r="N474" s="339"/>
      <c r="O474" s="330"/>
      <c r="P474" s="115"/>
      <c r="Q474" s="312"/>
      <c r="R474" s="116" t="s">
        <v>935</v>
      </c>
    </row>
    <row r="475" spans="1:20" ht="24.95" customHeight="1" x14ac:dyDescent="0.25">
      <c r="A475" s="597" t="s">
        <v>558</v>
      </c>
      <c r="B475" s="784" t="s">
        <v>603</v>
      </c>
      <c r="C475" s="499"/>
      <c r="D475" s="499"/>
      <c r="E475" s="499"/>
      <c r="F475" s="499"/>
      <c r="G475" s="499"/>
      <c r="H475" s="499"/>
      <c r="I475" s="583"/>
      <c r="J475" s="512">
        <f>SUM(J472:J474)</f>
        <v>3933721</v>
      </c>
      <c r="K475" s="512">
        <f>SUM(K472:K474)</f>
        <v>926520</v>
      </c>
      <c r="L475" s="512">
        <f t="shared" ref="L475:N475" si="75">SUM(L472:L474)</f>
        <v>179299.27</v>
      </c>
      <c r="M475" s="512">
        <f t="shared" si="75"/>
        <v>179299.27</v>
      </c>
      <c r="N475" s="513">
        <f t="shared" si="75"/>
        <v>0</v>
      </c>
      <c r="O475" s="513"/>
      <c r="P475" s="115"/>
      <c r="Q475" s="312"/>
      <c r="R475" s="116"/>
    </row>
    <row r="476" spans="1:20" ht="96.75" customHeight="1" x14ac:dyDescent="0.25">
      <c r="A476" s="743">
        <f>A474+1</f>
        <v>119</v>
      </c>
      <c r="B476" s="784" t="s">
        <v>31</v>
      </c>
      <c r="C476" s="413" t="s">
        <v>275</v>
      </c>
      <c r="D476" s="456">
        <v>5033668</v>
      </c>
      <c r="E476" s="360" t="s">
        <v>573</v>
      </c>
      <c r="F476" s="400"/>
      <c r="G476" s="518">
        <v>43423</v>
      </c>
      <c r="H476" s="414">
        <v>43619</v>
      </c>
      <c r="I476" s="415" t="s">
        <v>404</v>
      </c>
      <c r="J476" s="350">
        <v>129946.33</v>
      </c>
      <c r="K476" s="350">
        <v>129946.33</v>
      </c>
      <c r="L476" s="350">
        <v>73916.100000000006</v>
      </c>
      <c r="M476" s="350">
        <v>73916.100000000006</v>
      </c>
      <c r="N476" s="349">
        <v>0</v>
      </c>
      <c r="O476" s="330"/>
      <c r="P476" s="115"/>
      <c r="Q476" s="312"/>
      <c r="R476" s="116" t="s">
        <v>935</v>
      </c>
    </row>
    <row r="477" spans="1:20" ht="120" x14ac:dyDescent="0.25">
      <c r="A477" s="743">
        <f>A476+1</f>
        <v>120</v>
      </c>
      <c r="B477" s="784" t="s">
        <v>31</v>
      </c>
      <c r="C477" s="413" t="s">
        <v>574</v>
      </c>
      <c r="D477" s="456">
        <v>5045069</v>
      </c>
      <c r="E477" s="360" t="s">
        <v>575</v>
      </c>
      <c r="F477" s="400"/>
      <c r="G477" s="518">
        <v>43668</v>
      </c>
      <c r="H477" s="414">
        <v>43647</v>
      </c>
      <c r="I477" s="415" t="s">
        <v>324</v>
      </c>
      <c r="J477" s="350">
        <v>489468.24</v>
      </c>
      <c r="K477" s="350">
        <v>472936.7</v>
      </c>
      <c r="L477" s="350">
        <v>238876.06</v>
      </c>
      <c r="M477" s="350">
        <v>238876.06</v>
      </c>
      <c r="N477" s="349">
        <v>0</v>
      </c>
      <c r="O477" s="330"/>
      <c r="P477" s="115"/>
      <c r="Q477" s="312"/>
      <c r="R477" s="116" t="s">
        <v>935</v>
      </c>
    </row>
    <row r="478" spans="1:20" s="62" customFormat="1" ht="105" x14ac:dyDescent="0.25">
      <c r="A478" s="743">
        <f t="shared" ref="A478:A479" si="76">A477+1</f>
        <v>121</v>
      </c>
      <c r="B478" s="784" t="s">
        <v>31</v>
      </c>
      <c r="C478" s="418" t="s">
        <v>829</v>
      </c>
      <c r="D478" s="419">
        <v>5050803</v>
      </c>
      <c r="E478" s="360" t="s">
        <v>830</v>
      </c>
      <c r="F478" s="418" t="s">
        <v>14</v>
      </c>
      <c r="G478" s="421">
        <v>43795</v>
      </c>
      <c r="H478" s="421">
        <v>44013</v>
      </c>
      <c r="I478" s="422">
        <v>24</v>
      </c>
      <c r="J478" s="349">
        <v>475080</v>
      </c>
      <c r="K478" s="351"/>
      <c r="L478" s="311"/>
      <c r="M478" s="311"/>
      <c r="N478" s="351">
        <v>0</v>
      </c>
      <c r="O478" s="330"/>
      <c r="P478" s="115"/>
      <c r="Q478" s="312"/>
      <c r="R478" s="116" t="s">
        <v>935</v>
      </c>
    </row>
    <row r="479" spans="1:20" ht="58.5" customHeight="1" x14ac:dyDescent="0.25">
      <c r="A479" s="743">
        <f t="shared" si="76"/>
        <v>122</v>
      </c>
      <c r="B479" s="784" t="s">
        <v>31</v>
      </c>
      <c r="C479" s="413" t="s">
        <v>248</v>
      </c>
      <c r="D479" s="456">
        <v>5033673</v>
      </c>
      <c r="E479" s="360" t="s">
        <v>576</v>
      </c>
      <c r="F479" s="400"/>
      <c r="G479" s="518">
        <v>43409</v>
      </c>
      <c r="H479" s="518">
        <v>43525</v>
      </c>
      <c r="I479" s="415" t="s">
        <v>577</v>
      </c>
      <c r="J479" s="349">
        <v>129950</v>
      </c>
      <c r="K479" s="349">
        <v>129950</v>
      </c>
      <c r="L479" s="349">
        <v>85444.1</v>
      </c>
      <c r="M479" s="349">
        <v>85444.1</v>
      </c>
      <c r="N479" s="349">
        <v>0</v>
      </c>
      <c r="O479" s="330"/>
      <c r="P479" s="115"/>
      <c r="Q479" s="312"/>
      <c r="R479" s="116" t="s">
        <v>935</v>
      </c>
    </row>
    <row r="480" spans="1:20" x14ac:dyDescent="0.25">
      <c r="A480" s="597" t="s">
        <v>473</v>
      </c>
      <c r="B480" s="784" t="s">
        <v>604</v>
      </c>
      <c r="C480" s="499"/>
      <c r="D480" s="499"/>
      <c r="E480" s="499"/>
      <c r="F480" s="499"/>
      <c r="G480" s="499"/>
      <c r="H480" s="499"/>
      <c r="I480" s="583"/>
      <c r="J480" s="512">
        <f>SUM(J476:J479)</f>
        <v>1224444.5699999998</v>
      </c>
      <c r="K480" s="512">
        <f>SUM(K476:K479)</f>
        <v>732833.03</v>
      </c>
      <c r="L480" s="512">
        <f>SUM(L476:L479)</f>
        <v>398236.26</v>
      </c>
      <c r="M480" s="512">
        <f>SUM(M476:M479)</f>
        <v>398236.26</v>
      </c>
      <c r="N480" s="513">
        <f>SUM(N476:N479)</f>
        <v>0</v>
      </c>
      <c r="O480" s="513"/>
      <c r="P480" s="115"/>
      <c r="Q480" s="312"/>
      <c r="R480" s="116"/>
    </row>
    <row r="481" spans="1:20" ht="60" x14ac:dyDescent="0.25">
      <c r="A481" s="743">
        <f>A479+1</f>
        <v>123</v>
      </c>
      <c r="B481" s="784" t="s">
        <v>31</v>
      </c>
      <c r="C481" s="342" t="s">
        <v>613</v>
      </c>
      <c r="D481" s="591">
        <v>5041461</v>
      </c>
      <c r="E481" s="360" t="s">
        <v>614</v>
      </c>
      <c r="F481" s="331"/>
      <c r="G481" s="518">
        <v>43494</v>
      </c>
      <c r="H481" s="518">
        <v>43489</v>
      </c>
      <c r="I481" s="576">
        <v>59</v>
      </c>
      <c r="J481" s="349">
        <v>7374356.0843399996</v>
      </c>
      <c r="K481" s="349">
        <v>7374356.0843399996</v>
      </c>
      <c r="L481" s="590">
        <v>2168967.94</v>
      </c>
      <c r="M481" s="349">
        <v>1616996.47</v>
      </c>
      <c r="N481" s="363">
        <v>458635.72</v>
      </c>
      <c r="O481" s="330">
        <f t="shared" ref="O481:O534" si="77">(M481-N481)/N481</f>
        <v>2.5256662302709438</v>
      </c>
      <c r="P481" s="363">
        <v>490733.78</v>
      </c>
      <c r="Q481" s="363">
        <f>P481*0.8</f>
        <v>392587.02400000003</v>
      </c>
      <c r="R481" s="116" t="s">
        <v>935</v>
      </c>
    </row>
    <row r="482" spans="1:20" x14ac:dyDescent="0.25">
      <c r="A482" s="597" t="s">
        <v>537</v>
      </c>
      <c r="B482" s="784" t="s">
        <v>605</v>
      </c>
      <c r="C482" s="499"/>
      <c r="D482" s="499"/>
      <c r="E482" s="499"/>
      <c r="F482" s="499"/>
      <c r="G482" s="499"/>
      <c r="H482" s="499"/>
      <c r="I482" s="583"/>
      <c r="J482" s="512">
        <f>J481</f>
        <v>7374356.0843399996</v>
      </c>
      <c r="K482" s="512">
        <f t="shared" ref="K482:N482" si="78">K481</f>
        <v>7374356.0843399996</v>
      </c>
      <c r="L482" s="512">
        <f t="shared" si="78"/>
        <v>2168967.94</v>
      </c>
      <c r="M482" s="512">
        <f t="shared" si="78"/>
        <v>1616996.47</v>
      </c>
      <c r="N482" s="513">
        <f t="shared" si="78"/>
        <v>458635.72</v>
      </c>
      <c r="O482" s="516">
        <f t="shared" si="77"/>
        <v>2.5256662302709438</v>
      </c>
      <c r="P482" s="115"/>
      <c r="Q482" s="312"/>
      <c r="R482" s="116"/>
    </row>
    <row r="483" spans="1:20" s="62" customFormat="1" ht="105" x14ac:dyDescent="0.25">
      <c r="A483" s="743">
        <f>A481+1</f>
        <v>124</v>
      </c>
      <c r="B483" s="784" t="s">
        <v>31</v>
      </c>
      <c r="C483" s="342" t="s">
        <v>613</v>
      </c>
      <c r="D483" s="591">
        <v>5073453</v>
      </c>
      <c r="E483" s="360" t="s">
        <v>1002</v>
      </c>
      <c r="F483" s="390" t="s">
        <v>14</v>
      </c>
      <c r="G483" s="518">
        <v>44126</v>
      </c>
      <c r="H483" s="518">
        <v>43862</v>
      </c>
      <c r="I483" s="576">
        <v>47</v>
      </c>
      <c r="J483" s="349">
        <v>21743206</v>
      </c>
      <c r="K483" s="349">
        <v>21733206</v>
      </c>
      <c r="L483" s="349">
        <v>1574855.27</v>
      </c>
      <c r="M483" s="349">
        <v>1574855.27</v>
      </c>
      <c r="N483" s="349"/>
      <c r="O483" s="330"/>
      <c r="P483" s="155"/>
      <c r="Q483" s="312"/>
      <c r="R483" s="118" t="s">
        <v>870</v>
      </c>
    </row>
    <row r="484" spans="1:20" s="62" customFormat="1" x14ac:dyDescent="0.25">
      <c r="A484" s="597" t="s">
        <v>537</v>
      </c>
      <c r="B484" s="784" t="s">
        <v>932</v>
      </c>
      <c r="C484" s="598"/>
      <c r="D484" s="598"/>
      <c r="E484" s="598"/>
      <c r="F484" s="598"/>
      <c r="G484" s="598"/>
      <c r="H484" s="598"/>
      <c r="I484" s="599"/>
      <c r="J484" s="513">
        <f>J483</f>
        <v>21743206</v>
      </c>
      <c r="K484" s="513">
        <f t="shared" ref="K484:N484" si="79">K483</f>
        <v>21733206</v>
      </c>
      <c r="L484" s="513">
        <f t="shared" si="79"/>
        <v>1574855.27</v>
      </c>
      <c r="M484" s="513">
        <f t="shared" si="79"/>
        <v>1574855.27</v>
      </c>
      <c r="N484" s="513">
        <f t="shared" si="79"/>
        <v>0</v>
      </c>
      <c r="O484" s="516"/>
      <c r="P484" s="155"/>
      <c r="Q484" s="312"/>
      <c r="R484" s="118"/>
    </row>
    <row r="485" spans="1:20" x14ac:dyDescent="0.25">
      <c r="A485" s="597" t="s">
        <v>826</v>
      </c>
      <c r="B485" s="784"/>
      <c r="C485" s="156" t="s">
        <v>618</v>
      </c>
      <c r="D485" s="499"/>
      <c r="E485" s="499"/>
      <c r="F485" s="499"/>
      <c r="G485" s="499"/>
      <c r="H485" s="499"/>
      <c r="I485" s="584">
        <f>COUNTA(I472:I483)</f>
        <v>9</v>
      </c>
      <c r="J485" s="519">
        <f>J484+J482+J480+J475</f>
        <v>34275727.654339999</v>
      </c>
      <c r="K485" s="519">
        <f t="shared" ref="K485:N485" si="80">K484+K482+K480+K475</f>
        <v>30766915.11434</v>
      </c>
      <c r="L485" s="519">
        <f t="shared" si="80"/>
        <v>4321358.7399999993</v>
      </c>
      <c r="M485" s="519">
        <f t="shared" si="80"/>
        <v>3769387.27</v>
      </c>
      <c r="N485" s="519">
        <f t="shared" si="80"/>
        <v>458635.72</v>
      </c>
      <c r="O485" s="516">
        <f t="shared" si="77"/>
        <v>7.2186953733128334</v>
      </c>
      <c r="P485" s="115"/>
      <c r="Q485" s="312"/>
      <c r="R485" s="116"/>
    </row>
    <row r="486" spans="1:20" ht="60" x14ac:dyDescent="0.25">
      <c r="A486" s="108">
        <f>A483+1</f>
        <v>125</v>
      </c>
      <c r="B486" s="786" t="s">
        <v>23</v>
      </c>
      <c r="C486" s="337" t="s">
        <v>495</v>
      </c>
      <c r="D486" s="343">
        <v>5032830</v>
      </c>
      <c r="E486" s="360" t="s">
        <v>578</v>
      </c>
      <c r="F486" s="392"/>
      <c r="G486" s="345">
        <v>43501</v>
      </c>
      <c r="H486" s="345">
        <v>43613</v>
      </c>
      <c r="I486" s="417" t="s">
        <v>315</v>
      </c>
      <c r="J486" s="433">
        <v>257190</v>
      </c>
      <c r="K486" s="331"/>
      <c r="L486" s="331"/>
      <c r="M486" s="331"/>
      <c r="N486" s="312"/>
      <c r="O486" s="330"/>
      <c r="P486" s="115"/>
      <c r="Q486" s="312"/>
      <c r="R486" s="116" t="s">
        <v>935</v>
      </c>
    </row>
    <row r="487" spans="1:20" ht="60" x14ac:dyDescent="0.25">
      <c r="A487" s="108">
        <f>A486+1</f>
        <v>126</v>
      </c>
      <c r="B487" s="786" t="s">
        <v>23</v>
      </c>
      <c r="C487" s="449" t="s">
        <v>495</v>
      </c>
      <c r="D487" s="353">
        <v>5032829</v>
      </c>
      <c r="E487" s="360" t="s">
        <v>579</v>
      </c>
      <c r="F487" s="392"/>
      <c r="G487" s="355">
        <v>43501</v>
      </c>
      <c r="H487" s="355">
        <v>43671</v>
      </c>
      <c r="I487" s="556" t="s">
        <v>315</v>
      </c>
      <c r="J487" s="520">
        <v>232310</v>
      </c>
      <c r="K487" s="399"/>
      <c r="L487" s="399"/>
      <c r="M487" s="331"/>
      <c r="N487" s="312"/>
      <c r="O487" s="330"/>
      <c r="P487" s="115"/>
      <c r="Q487" s="312"/>
      <c r="R487" s="116" t="s">
        <v>935</v>
      </c>
    </row>
    <row r="488" spans="1:20" ht="42" customHeight="1" x14ac:dyDescent="0.25">
      <c r="A488" s="108">
        <f>A487+1</f>
        <v>127</v>
      </c>
      <c r="B488" s="786" t="s">
        <v>23</v>
      </c>
      <c r="C488" s="443" t="s">
        <v>511</v>
      </c>
      <c r="D488" s="359">
        <v>5050022</v>
      </c>
      <c r="E488" s="360" t="s">
        <v>734</v>
      </c>
      <c r="F488" s="331"/>
      <c r="G488" s="361">
        <v>43826</v>
      </c>
      <c r="H488" s="361">
        <v>43893</v>
      </c>
      <c r="I488" s="558" t="s">
        <v>315</v>
      </c>
      <c r="J488" s="348">
        <v>188094</v>
      </c>
      <c r="K488" s="331"/>
      <c r="L488" s="331"/>
      <c r="M488" s="331"/>
      <c r="N488" s="312"/>
      <c r="O488" s="330"/>
      <c r="P488" s="115"/>
      <c r="Q488" s="312"/>
      <c r="R488" s="116" t="s">
        <v>935</v>
      </c>
    </row>
    <row r="489" spans="1:20" x14ac:dyDescent="0.25">
      <c r="A489" s="620" t="s">
        <v>558</v>
      </c>
      <c r="B489" s="787" t="s">
        <v>603</v>
      </c>
      <c r="C489" s="252"/>
      <c r="D489" s="253"/>
      <c r="E489" s="360"/>
      <c r="F489" s="253"/>
      <c r="G489" s="254"/>
      <c r="H489" s="254"/>
      <c r="I489" s="585"/>
      <c r="J489" s="521">
        <f>SUM(J486:J488)</f>
        <v>677594</v>
      </c>
      <c r="K489" s="521">
        <f>SUM(K486:K488)</f>
        <v>0</v>
      </c>
      <c r="L489" s="521">
        <f>SUM(L486:L488)</f>
        <v>0</v>
      </c>
      <c r="M489" s="521">
        <f>SUM(M486:M488)</f>
        <v>0</v>
      </c>
      <c r="N489" s="522">
        <f>SUM(N486:N488)</f>
        <v>0</v>
      </c>
      <c r="O489" s="522"/>
      <c r="P489" s="115"/>
      <c r="Q489" s="312"/>
      <c r="R489" s="116"/>
    </row>
    <row r="490" spans="1:20" s="62" customFormat="1" ht="60" x14ac:dyDescent="0.25">
      <c r="A490" s="108">
        <f>A488+1</f>
        <v>128</v>
      </c>
      <c r="B490" s="786" t="s">
        <v>23</v>
      </c>
      <c r="C490" s="418" t="s">
        <v>59</v>
      </c>
      <c r="D490" s="419">
        <v>5054670</v>
      </c>
      <c r="E490" s="360" t="s">
        <v>804</v>
      </c>
      <c r="F490" s="523"/>
      <c r="G490" s="421">
        <v>43903</v>
      </c>
      <c r="H490" s="421">
        <v>44166</v>
      </c>
      <c r="I490" s="422" t="s">
        <v>315</v>
      </c>
      <c r="J490" s="350">
        <v>638541.81999999995</v>
      </c>
      <c r="K490" s="351"/>
      <c r="L490" s="124"/>
      <c r="M490" s="124"/>
      <c r="N490" s="312"/>
      <c r="O490" s="330"/>
      <c r="P490" s="115"/>
      <c r="Q490" s="312"/>
      <c r="R490" s="116" t="s">
        <v>935</v>
      </c>
    </row>
    <row r="491" spans="1:20" ht="75" x14ac:dyDescent="0.25">
      <c r="A491" s="108">
        <f>1+A490</f>
        <v>129</v>
      </c>
      <c r="B491" s="786" t="s">
        <v>23</v>
      </c>
      <c r="C491" s="413" t="s">
        <v>580</v>
      </c>
      <c r="D491" s="456">
        <v>5031713</v>
      </c>
      <c r="E491" s="360" t="s">
        <v>581</v>
      </c>
      <c r="F491" s="402"/>
      <c r="G491" s="414">
        <v>43501</v>
      </c>
      <c r="H491" s="414">
        <v>43591</v>
      </c>
      <c r="I491" s="415" t="s">
        <v>203</v>
      </c>
      <c r="J491" s="350">
        <v>140330</v>
      </c>
      <c r="K491" s="350">
        <v>140330</v>
      </c>
      <c r="L491" s="472">
        <v>94907.85</v>
      </c>
      <c r="M491" s="472">
        <v>94907.85</v>
      </c>
      <c r="N491" s="473">
        <v>17134.38</v>
      </c>
      <c r="O491" s="330">
        <f t="shared" si="77"/>
        <v>4.5390303004835886</v>
      </c>
      <c r="P491" s="115"/>
      <c r="Q491" s="312"/>
      <c r="R491" s="116" t="s">
        <v>935</v>
      </c>
    </row>
    <row r="492" spans="1:20" x14ac:dyDescent="0.25">
      <c r="A492" s="620" t="s">
        <v>805</v>
      </c>
      <c r="B492" s="628" t="s">
        <v>604</v>
      </c>
      <c r="C492" s="252"/>
      <c r="D492" s="253"/>
      <c r="E492" s="253"/>
      <c r="F492" s="253"/>
      <c r="G492" s="254"/>
      <c r="H492" s="254"/>
      <c r="I492" s="585"/>
      <c r="J492" s="521">
        <f>SUM(J490:J491)</f>
        <v>778871.82</v>
      </c>
      <c r="K492" s="521">
        <f t="shared" ref="K492:N492" si="81">SUM(K490:K491)</f>
        <v>140330</v>
      </c>
      <c r="L492" s="521">
        <f t="shared" si="81"/>
        <v>94907.85</v>
      </c>
      <c r="M492" s="521">
        <f t="shared" si="81"/>
        <v>94907.85</v>
      </c>
      <c r="N492" s="522">
        <f t="shared" si="81"/>
        <v>17134.38</v>
      </c>
      <c r="O492" s="403">
        <f t="shared" si="77"/>
        <v>4.5390303004835886</v>
      </c>
      <c r="P492" s="115"/>
      <c r="Q492" s="312"/>
      <c r="R492" s="116"/>
    </row>
    <row r="493" spans="1:20" ht="60" x14ac:dyDescent="0.25">
      <c r="A493" s="800">
        <f>A491+1</f>
        <v>130</v>
      </c>
      <c r="B493" s="786" t="s">
        <v>23</v>
      </c>
      <c r="C493" s="342" t="s">
        <v>613</v>
      </c>
      <c r="D493" s="629">
        <v>5047935</v>
      </c>
      <c r="E493" s="360" t="s">
        <v>614</v>
      </c>
      <c r="F493" s="331"/>
      <c r="G493" s="414">
        <v>43741</v>
      </c>
      <c r="H493" s="414">
        <v>43714</v>
      </c>
      <c r="I493" s="576">
        <v>52</v>
      </c>
      <c r="J493" s="524">
        <v>5735205</v>
      </c>
      <c r="K493" s="368">
        <v>5735205</v>
      </c>
      <c r="L493" s="630">
        <v>161475.64000000001</v>
      </c>
      <c r="M493" s="368">
        <v>156572.72</v>
      </c>
      <c r="N493" s="363">
        <v>19107.28</v>
      </c>
      <c r="O493" s="330">
        <f t="shared" si="77"/>
        <v>7.1944012962598558</v>
      </c>
      <c r="P493" s="363">
        <v>80103</v>
      </c>
      <c r="Q493" s="363">
        <f>P493*0.8</f>
        <v>64082.400000000001</v>
      </c>
      <c r="R493" s="116" t="s">
        <v>935</v>
      </c>
      <c r="T493" s="59"/>
    </row>
    <row r="494" spans="1:20" x14ac:dyDescent="0.25">
      <c r="A494" s="620" t="s">
        <v>537</v>
      </c>
      <c r="B494" s="787" t="s">
        <v>605</v>
      </c>
      <c r="C494" s="252"/>
      <c r="D494" s="253"/>
      <c r="E494" s="253"/>
      <c r="F494" s="253"/>
      <c r="G494" s="254"/>
      <c r="H494" s="254"/>
      <c r="I494" s="585"/>
      <c r="J494" s="521">
        <f>SUM(J493)</f>
        <v>5735205</v>
      </c>
      <c r="K494" s="521">
        <f>SUM(K493)</f>
        <v>5735205</v>
      </c>
      <c r="L494" s="521">
        <f>SUM(L493)</f>
        <v>161475.64000000001</v>
      </c>
      <c r="M494" s="521">
        <f>SUM(M493)</f>
        <v>156572.72</v>
      </c>
      <c r="N494" s="522">
        <f>SUM(N493)</f>
        <v>19107.28</v>
      </c>
      <c r="O494" s="403">
        <f t="shared" si="77"/>
        <v>7.1944012962598558</v>
      </c>
      <c r="P494" s="115"/>
      <c r="Q494" s="312"/>
      <c r="R494" s="116"/>
    </row>
    <row r="495" spans="1:20" s="62" customFormat="1" ht="105" x14ac:dyDescent="0.25">
      <c r="A495" s="800">
        <f>A493+1</f>
        <v>131</v>
      </c>
      <c r="B495" s="786" t="s">
        <v>23</v>
      </c>
      <c r="C495" s="352" t="s">
        <v>613</v>
      </c>
      <c r="D495" s="486">
        <v>5070508</v>
      </c>
      <c r="E495" s="360" t="s">
        <v>946</v>
      </c>
      <c r="F495" s="625"/>
      <c r="G495" s="440">
        <v>44092</v>
      </c>
      <c r="H495" s="440">
        <v>43862</v>
      </c>
      <c r="I495" s="626">
        <v>47</v>
      </c>
      <c r="J495" s="524">
        <v>8307080</v>
      </c>
      <c r="K495" s="816">
        <v>8302080</v>
      </c>
      <c r="L495" s="816">
        <v>646845.16</v>
      </c>
      <c r="M495" s="816">
        <v>646845.16</v>
      </c>
      <c r="N495" s="816"/>
      <c r="O495" s="627"/>
      <c r="P495" s="155"/>
      <c r="Q495" s="312"/>
      <c r="R495" s="118" t="s">
        <v>991</v>
      </c>
    </row>
    <row r="496" spans="1:20" s="62" customFormat="1" ht="165" x14ac:dyDescent="0.25">
      <c r="A496" s="800">
        <f>A495+1</f>
        <v>132</v>
      </c>
      <c r="B496" s="786" t="s">
        <v>23</v>
      </c>
      <c r="C496" s="601" t="s">
        <v>992</v>
      </c>
      <c r="D496" s="602">
        <v>5073623</v>
      </c>
      <c r="E496" s="744" t="s">
        <v>1048</v>
      </c>
      <c r="F496" s="625" t="s">
        <v>14</v>
      </c>
      <c r="G496" s="852">
        <v>44153</v>
      </c>
      <c r="H496" s="852">
        <v>44165</v>
      </c>
      <c r="I496" s="626">
        <v>30</v>
      </c>
      <c r="J496" s="849">
        <v>5333216</v>
      </c>
      <c r="K496" s="850"/>
      <c r="L496" s="850"/>
      <c r="M496" s="850"/>
      <c r="N496" s="850"/>
      <c r="O496" s="851"/>
      <c r="P496" s="155"/>
      <c r="Q496" s="846"/>
      <c r="R496" s="118"/>
    </row>
    <row r="497" spans="1:20" s="62" customFormat="1" x14ac:dyDescent="0.25">
      <c r="A497" s="620" t="s">
        <v>805</v>
      </c>
      <c r="B497" s="628" t="s">
        <v>932</v>
      </c>
      <c r="C497" s="621"/>
      <c r="D497" s="622"/>
      <c r="E497" s="622"/>
      <c r="F497" s="622"/>
      <c r="G497" s="623"/>
      <c r="H497" s="623"/>
      <c r="I497" s="624"/>
      <c r="J497" s="522">
        <f>SUM(J495:J496)</f>
        <v>13640296</v>
      </c>
      <c r="K497" s="522">
        <f t="shared" ref="K497:N497" si="82">SUM(K495:K496)</f>
        <v>8302080</v>
      </c>
      <c r="L497" s="522">
        <f t="shared" si="82"/>
        <v>646845.16</v>
      </c>
      <c r="M497" s="522">
        <f t="shared" si="82"/>
        <v>646845.16</v>
      </c>
      <c r="N497" s="522">
        <f t="shared" si="82"/>
        <v>0</v>
      </c>
      <c r="O497" s="522">
        <f t="shared" ref="O497" si="83">O495</f>
        <v>0</v>
      </c>
      <c r="P497" s="155"/>
      <c r="Q497" s="312"/>
      <c r="R497" s="118"/>
    </row>
    <row r="498" spans="1:20" x14ac:dyDescent="0.25">
      <c r="A498" s="620" t="s">
        <v>475</v>
      </c>
      <c r="B498" s="787"/>
      <c r="C498" s="252" t="s">
        <v>619</v>
      </c>
      <c r="D498" s="253"/>
      <c r="E498" s="253"/>
      <c r="F498" s="253"/>
      <c r="G498" s="254"/>
      <c r="H498" s="254"/>
      <c r="I498" s="586">
        <f>COUNTA(I486:I496)</f>
        <v>8</v>
      </c>
      <c r="J498" s="525">
        <f>J494+J492+J489+J497</f>
        <v>20831966.82</v>
      </c>
      <c r="K498" s="525">
        <f t="shared" ref="K498:N498" si="84">K494+K492+K489+K497</f>
        <v>14177615</v>
      </c>
      <c r="L498" s="525">
        <f t="shared" si="84"/>
        <v>903228.65</v>
      </c>
      <c r="M498" s="525">
        <f t="shared" si="84"/>
        <v>898325.73</v>
      </c>
      <c r="N498" s="525">
        <f t="shared" si="84"/>
        <v>36241.660000000003</v>
      </c>
      <c r="O498" s="403">
        <f t="shared" si="77"/>
        <v>23.787102191235167</v>
      </c>
      <c r="P498" s="115"/>
      <c r="Q498" s="312"/>
      <c r="R498" s="116"/>
      <c r="T498" s="59"/>
    </row>
    <row r="499" spans="1:20" ht="60" x14ac:dyDescent="0.25">
      <c r="A499" s="800">
        <f>A496+1</f>
        <v>133</v>
      </c>
      <c r="B499" s="788" t="s">
        <v>46</v>
      </c>
      <c r="C499" s="337" t="s">
        <v>495</v>
      </c>
      <c r="D499" s="343">
        <v>5031338</v>
      </c>
      <c r="E499" s="360" t="s">
        <v>582</v>
      </c>
      <c r="F499" s="392"/>
      <c r="G499" s="345">
        <v>43423</v>
      </c>
      <c r="H499" s="345">
        <v>43476</v>
      </c>
      <c r="I499" s="417" t="s">
        <v>536</v>
      </c>
      <c r="J499" s="350">
        <v>474362.36</v>
      </c>
      <c r="K499" s="350">
        <v>474362.36</v>
      </c>
      <c r="L499" s="350">
        <v>68376.73</v>
      </c>
      <c r="M499" s="350">
        <v>68376.73</v>
      </c>
      <c r="N499" s="351">
        <v>17589.3</v>
      </c>
      <c r="O499" s="330">
        <f t="shared" si="77"/>
        <v>2.8874048427168786</v>
      </c>
      <c r="P499" s="115"/>
      <c r="Q499" s="312"/>
      <c r="R499" s="116" t="s">
        <v>935</v>
      </c>
    </row>
    <row r="500" spans="1:20" s="62" customFormat="1" ht="60" x14ac:dyDescent="0.25">
      <c r="A500" s="800">
        <f>A499+1</f>
        <v>134</v>
      </c>
      <c r="B500" s="788" t="s">
        <v>46</v>
      </c>
      <c r="C500" s="449" t="s">
        <v>495</v>
      </c>
      <c r="D500" s="353">
        <v>5030716</v>
      </c>
      <c r="E500" s="360" t="s">
        <v>583</v>
      </c>
      <c r="F500" s="392"/>
      <c r="G500" s="355">
        <v>43431</v>
      </c>
      <c r="H500" s="355">
        <v>43466</v>
      </c>
      <c r="I500" s="556" t="s">
        <v>210</v>
      </c>
      <c r="J500" s="441">
        <v>443503.17</v>
      </c>
      <c r="K500" s="441">
        <v>420503.17</v>
      </c>
      <c r="L500" s="441">
        <v>64296.25</v>
      </c>
      <c r="M500" s="441">
        <v>64296.25</v>
      </c>
      <c r="N500" s="527">
        <v>15609.85</v>
      </c>
      <c r="O500" s="330">
        <f t="shared" si="77"/>
        <v>3.1189537375439227</v>
      </c>
      <c r="P500" s="115"/>
      <c r="Q500" s="312"/>
      <c r="R500" s="116" t="s">
        <v>935</v>
      </c>
    </row>
    <row r="501" spans="1:20" ht="60" x14ac:dyDescent="0.25">
      <c r="A501" s="800">
        <f>A500+1</f>
        <v>135</v>
      </c>
      <c r="B501" s="788" t="s">
        <v>46</v>
      </c>
      <c r="C501" s="443" t="s">
        <v>511</v>
      </c>
      <c r="D501" s="509">
        <v>5050500</v>
      </c>
      <c r="E501" s="360" t="s">
        <v>806</v>
      </c>
      <c r="F501" s="311"/>
      <c r="G501" s="510">
        <v>43857</v>
      </c>
      <c r="H501" s="510">
        <v>43864</v>
      </c>
      <c r="I501" s="574" t="s">
        <v>320</v>
      </c>
      <c r="J501" s="474">
        <v>300000</v>
      </c>
      <c r="K501" s="474">
        <v>300000</v>
      </c>
      <c r="L501" s="311"/>
      <c r="M501" s="311"/>
      <c r="N501" s="404"/>
      <c r="O501" s="330"/>
      <c r="P501" s="115"/>
      <c r="Q501" s="312"/>
      <c r="R501" s="116" t="s">
        <v>935</v>
      </c>
    </row>
    <row r="502" spans="1:20" ht="24.95" customHeight="1" x14ac:dyDescent="0.25">
      <c r="A502" s="631">
        <v>3</v>
      </c>
      <c r="B502" s="788" t="s">
        <v>603</v>
      </c>
      <c r="C502" s="526"/>
      <c r="D502" s="526"/>
      <c r="E502" s="526"/>
      <c r="F502" s="526"/>
      <c r="G502" s="526"/>
      <c r="H502" s="526"/>
      <c r="I502" s="587"/>
      <c r="J502" s="528">
        <f>SUM(J499:J501)</f>
        <v>1217865.53</v>
      </c>
      <c r="K502" s="528">
        <f t="shared" ref="K502:N502" si="85">SUM(K499:K501)</f>
        <v>1194865.53</v>
      </c>
      <c r="L502" s="528">
        <f t="shared" si="85"/>
        <v>132672.97999999998</v>
      </c>
      <c r="M502" s="528">
        <f t="shared" si="85"/>
        <v>132672.97999999998</v>
      </c>
      <c r="N502" s="529">
        <f t="shared" si="85"/>
        <v>33199.15</v>
      </c>
      <c r="O502" s="405">
        <f t="shared" si="77"/>
        <v>2.996276410691237</v>
      </c>
      <c r="P502" s="115"/>
      <c r="Q502" s="312"/>
      <c r="R502" s="116"/>
    </row>
    <row r="503" spans="1:20" ht="90" x14ac:dyDescent="0.25">
      <c r="A503" s="801">
        <f>1+A501</f>
        <v>136</v>
      </c>
      <c r="B503" s="788" t="s">
        <v>46</v>
      </c>
      <c r="C503" s="413" t="s">
        <v>584</v>
      </c>
      <c r="D503" s="456">
        <v>5032708</v>
      </c>
      <c r="E503" s="360" t="s">
        <v>585</v>
      </c>
      <c r="F503" s="402"/>
      <c r="G503" s="414">
        <v>43439</v>
      </c>
      <c r="H503" s="414">
        <v>43497</v>
      </c>
      <c r="I503" s="415" t="s">
        <v>346</v>
      </c>
      <c r="J503" s="350">
        <v>134000</v>
      </c>
      <c r="K503" s="350">
        <v>67000</v>
      </c>
      <c r="L503" s="350">
        <v>66999.97</v>
      </c>
      <c r="M503" s="350">
        <v>66999.97</v>
      </c>
      <c r="N503" s="351">
        <v>23789.96</v>
      </c>
      <c r="O503" s="330">
        <f t="shared" si="77"/>
        <v>1.8163128479408963</v>
      </c>
      <c r="P503" s="115"/>
      <c r="Q503" s="312"/>
      <c r="R503" s="116" t="s">
        <v>935</v>
      </c>
    </row>
    <row r="504" spans="1:20" ht="60" x14ac:dyDescent="0.25">
      <c r="A504" s="801">
        <f>A503+1</f>
        <v>137</v>
      </c>
      <c r="B504" s="788" t="s">
        <v>46</v>
      </c>
      <c r="C504" s="413" t="s">
        <v>586</v>
      </c>
      <c r="D504" s="456">
        <v>5032516</v>
      </c>
      <c r="E504" s="360" t="s">
        <v>587</v>
      </c>
      <c r="F504" s="402"/>
      <c r="G504" s="414">
        <v>43417</v>
      </c>
      <c r="H504" s="414">
        <v>43466</v>
      </c>
      <c r="I504" s="415" t="s">
        <v>315</v>
      </c>
      <c r="J504" s="350">
        <v>908205</v>
      </c>
      <c r="K504" s="350">
        <v>908205</v>
      </c>
      <c r="L504" s="350">
        <v>293647.35999999999</v>
      </c>
      <c r="M504" s="350">
        <v>293647.35999999999</v>
      </c>
      <c r="N504" s="351">
        <v>82639.02</v>
      </c>
      <c r="O504" s="330">
        <f t="shared" si="77"/>
        <v>2.5533741808651644</v>
      </c>
      <c r="P504" s="115"/>
      <c r="Q504" s="312"/>
      <c r="R504" s="116" t="s">
        <v>935</v>
      </c>
    </row>
    <row r="505" spans="1:20" ht="105" x14ac:dyDescent="0.25">
      <c r="A505" s="801">
        <f>A504+1</f>
        <v>138</v>
      </c>
      <c r="B505" s="788" t="s">
        <v>46</v>
      </c>
      <c r="C505" s="413" t="s">
        <v>588</v>
      </c>
      <c r="D505" s="456">
        <v>5031722</v>
      </c>
      <c r="E505" s="360" t="s">
        <v>589</v>
      </c>
      <c r="F505" s="402"/>
      <c r="G505" s="414">
        <v>43416</v>
      </c>
      <c r="H505" s="414">
        <v>43466</v>
      </c>
      <c r="I505" s="415" t="s">
        <v>315</v>
      </c>
      <c r="J505" s="350">
        <v>408085.43</v>
      </c>
      <c r="K505" s="350">
        <v>418810.43</v>
      </c>
      <c r="L505" s="350">
        <v>161179.39000000001</v>
      </c>
      <c r="M505" s="350">
        <v>161179.39000000001</v>
      </c>
      <c r="N505" s="351">
        <v>80444.09</v>
      </c>
      <c r="O505" s="330">
        <f t="shared" si="77"/>
        <v>1.0036200297622861</v>
      </c>
      <c r="P505" s="115"/>
      <c r="Q505" s="312"/>
      <c r="R505" s="116" t="s">
        <v>935</v>
      </c>
    </row>
    <row r="506" spans="1:20" x14ac:dyDescent="0.25">
      <c r="A506" s="631">
        <v>3</v>
      </c>
      <c r="B506" s="789" t="s">
        <v>604</v>
      </c>
      <c r="C506" s="526"/>
      <c r="D506" s="526"/>
      <c r="E506" s="526"/>
      <c r="F506" s="526"/>
      <c r="G506" s="526"/>
      <c r="H506" s="526"/>
      <c r="I506" s="587"/>
      <c r="J506" s="528">
        <f>SUM(J503:J505)</f>
        <v>1450290.43</v>
      </c>
      <c r="K506" s="528">
        <f>SUM(K503:K505)</f>
        <v>1394015.43</v>
      </c>
      <c r="L506" s="528">
        <f>SUM(L503:L505)</f>
        <v>521826.72</v>
      </c>
      <c r="M506" s="528">
        <f>SUM(M503:M505)</f>
        <v>521826.72</v>
      </c>
      <c r="N506" s="529">
        <f>SUM(N503:N505)</f>
        <v>186873.07</v>
      </c>
      <c r="O506" s="405">
        <f t="shared" si="77"/>
        <v>1.7924126253183508</v>
      </c>
      <c r="P506" s="115"/>
      <c r="Q506" s="312"/>
      <c r="R506" s="116"/>
    </row>
    <row r="507" spans="1:20" ht="65.099999999999994" customHeight="1" x14ac:dyDescent="0.25">
      <c r="A507" s="108">
        <f>A505+1</f>
        <v>139</v>
      </c>
      <c r="B507" s="788" t="s">
        <v>46</v>
      </c>
      <c r="C507" s="337" t="s">
        <v>613</v>
      </c>
      <c r="D507" s="343">
        <v>5052696</v>
      </c>
      <c r="E507" s="360" t="s">
        <v>864</v>
      </c>
      <c r="F507" s="331"/>
      <c r="G507" s="345">
        <v>43868</v>
      </c>
      <c r="H507" s="345">
        <v>43848</v>
      </c>
      <c r="I507" s="415">
        <v>47</v>
      </c>
      <c r="J507" s="349">
        <v>5243986.5599999996</v>
      </c>
      <c r="K507" s="349">
        <v>5243986.5599999996</v>
      </c>
      <c r="L507" s="590">
        <v>28430.69</v>
      </c>
      <c r="M507" s="349">
        <v>36524.089999999997</v>
      </c>
      <c r="N507" s="363">
        <v>0</v>
      </c>
      <c r="O507" s="330"/>
      <c r="P507" s="349">
        <v>16358</v>
      </c>
      <c r="Q507" s="349">
        <f>P507*0.5</f>
        <v>8179</v>
      </c>
      <c r="R507" s="116" t="s">
        <v>935</v>
      </c>
    </row>
    <row r="508" spans="1:20" x14ac:dyDescent="0.25">
      <c r="A508" s="631">
        <v>1</v>
      </c>
      <c r="B508" s="789" t="s">
        <v>605</v>
      </c>
      <c r="C508" s="526"/>
      <c r="D508" s="526"/>
      <c r="E508" s="526"/>
      <c r="F508" s="526"/>
      <c r="G508" s="526"/>
      <c r="H508" s="526"/>
      <c r="I508" s="587"/>
      <c r="J508" s="531">
        <f>J507</f>
        <v>5243986.5599999996</v>
      </c>
      <c r="K508" s="530">
        <f>K507</f>
        <v>5243986.5599999996</v>
      </c>
      <c r="L508" s="530">
        <f>L507</f>
        <v>28430.69</v>
      </c>
      <c r="M508" s="530">
        <f>M507</f>
        <v>36524.089999999997</v>
      </c>
      <c r="N508" s="406">
        <f>N507</f>
        <v>0</v>
      </c>
      <c r="O508" s="405"/>
      <c r="P508" s="115"/>
      <c r="Q508" s="312"/>
      <c r="R508" s="116"/>
    </row>
    <row r="509" spans="1:20" s="62" customFormat="1" ht="105" x14ac:dyDescent="0.25">
      <c r="A509" s="108">
        <f>A507+1</f>
        <v>140</v>
      </c>
      <c r="B509" s="788" t="s">
        <v>46</v>
      </c>
      <c r="C509" s="337" t="s">
        <v>613</v>
      </c>
      <c r="D509" s="337">
        <v>5070042</v>
      </c>
      <c r="E509" s="360" t="s">
        <v>947</v>
      </c>
      <c r="F509" s="939"/>
      <c r="G509" s="345">
        <v>44069</v>
      </c>
      <c r="H509" s="345">
        <v>43862</v>
      </c>
      <c r="I509" s="555">
        <v>47</v>
      </c>
      <c r="J509" s="349">
        <v>5687840</v>
      </c>
      <c r="K509" s="349">
        <v>5682840</v>
      </c>
      <c r="L509" s="349">
        <v>1150611.53</v>
      </c>
      <c r="M509" s="349">
        <v>1150611.53</v>
      </c>
      <c r="N509" s="635"/>
      <c r="O509" s="635"/>
      <c r="P509" s="635"/>
      <c r="Q509" s="635"/>
      <c r="R509" s="919" t="s">
        <v>991</v>
      </c>
    </row>
    <row r="510" spans="1:20" s="62" customFormat="1" ht="165" x14ac:dyDescent="0.25">
      <c r="A510" s="108">
        <f>A509+1</f>
        <v>141</v>
      </c>
      <c r="B510" s="788" t="s">
        <v>46</v>
      </c>
      <c r="C510" s="337" t="s">
        <v>992</v>
      </c>
      <c r="D510" s="343">
        <v>5074492</v>
      </c>
      <c r="E510" s="360" t="s">
        <v>1074</v>
      </c>
      <c r="F510" s="553"/>
      <c r="G510" s="345">
        <v>44181</v>
      </c>
      <c r="H510" s="345">
        <v>44197</v>
      </c>
      <c r="I510" s="555">
        <v>36</v>
      </c>
      <c r="J510" s="349">
        <v>2300000</v>
      </c>
      <c r="K510" s="349"/>
      <c r="L510" s="635"/>
      <c r="M510" s="635"/>
      <c r="N510" s="404"/>
      <c r="O510" s="627"/>
      <c r="P510" s="155"/>
      <c r="Q510" s="312"/>
      <c r="R510" s="118" t="s">
        <v>991</v>
      </c>
    </row>
    <row r="511" spans="1:20" s="62" customFormat="1" x14ac:dyDescent="0.25">
      <c r="A511" s="631" t="s">
        <v>994</v>
      </c>
      <c r="B511" s="789" t="s">
        <v>932</v>
      </c>
      <c r="C511" s="632"/>
      <c r="D511" s="632"/>
      <c r="E511" s="632"/>
      <c r="F511" s="632"/>
      <c r="G511" s="632"/>
      <c r="H511" s="632"/>
      <c r="I511" s="633"/>
      <c r="J511" s="634">
        <f>SUM(J509:J510)</f>
        <v>7987840</v>
      </c>
      <c r="K511" s="634">
        <f t="shared" ref="K511:Q511" si="86">SUM(K509:K510)</f>
        <v>5682840</v>
      </c>
      <c r="L511" s="634">
        <f t="shared" si="86"/>
        <v>1150611.53</v>
      </c>
      <c r="M511" s="634">
        <f t="shared" si="86"/>
        <v>1150611.53</v>
      </c>
      <c r="N511" s="634">
        <f t="shared" si="86"/>
        <v>0</v>
      </c>
      <c r="O511" s="634">
        <f t="shared" si="86"/>
        <v>0</v>
      </c>
      <c r="P511" s="634">
        <f t="shared" si="86"/>
        <v>0</v>
      </c>
      <c r="Q511" s="634">
        <f t="shared" si="86"/>
        <v>0</v>
      </c>
      <c r="R511" s="118"/>
    </row>
    <row r="512" spans="1:20" x14ac:dyDescent="0.25">
      <c r="A512" s="631" t="s">
        <v>1075</v>
      </c>
      <c r="B512" s="788"/>
      <c r="C512" s="263" t="s">
        <v>620</v>
      </c>
      <c r="D512" s="526"/>
      <c r="E512" s="526"/>
      <c r="F512" s="526"/>
      <c r="G512" s="526"/>
      <c r="H512" s="526"/>
      <c r="I512" s="588">
        <f>COUNTA(I499:I510)</f>
        <v>9</v>
      </c>
      <c r="J512" s="531">
        <f>J506+J502+J508+J511</f>
        <v>15899982.52</v>
      </c>
      <c r="K512" s="531">
        <f t="shared" ref="K512:N512" si="87">K506+K502+K508+K511</f>
        <v>13515707.52</v>
      </c>
      <c r="L512" s="531">
        <f t="shared" si="87"/>
        <v>1833541.92</v>
      </c>
      <c r="M512" s="531">
        <f t="shared" si="87"/>
        <v>1841635.3199999998</v>
      </c>
      <c r="N512" s="531">
        <f t="shared" si="87"/>
        <v>220072.22</v>
      </c>
      <c r="O512" s="405">
        <f t="shared" si="77"/>
        <v>7.3683225442993203</v>
      </c>
      <c r="P512" s="115"/>
      <c r="Q512" s="312"/>
      <c r="R512" s="116"/>
    </row>
    <row r="513" spans="1:18" ht="75" x14ac:dyDescent="0.25">
      <c r="A513" s="108">
        <f>A510+1</f>
        <v>142</v>
      </c>
      <c r="B513" s="790" t="s">
        <v>11</v>
      </c>
      <c r="C513" s="337" t="s">
        <v>495</v>
      </c>
      <c r="D513" s="343">
        <v>5045616</v>
      </c>
      <c r="E513" s="360" t="s">
        <v>590</v>
      </c>
      <c r="F513" s="392"/>
      <c r="G513" s="345">
        <v>43735</v>
      </c>
      <c r="H513" s="345">
        <v>43801</v>
      </c>
      <c r="I513" s="417" t="s">
        <v>210</v>
      </c>
      <c r="J513" s="295">
        <v>294960</v>
      </c>
      <c r="K513" s="331"/>
      <c r="L513" s="331"/>
      <c r="M513" s="331"/>
      <c r="N513" s="349">
        <v>0</v>
      </c>
      <c r="O513" s="330"/>
      <c r="P513" s="115"/>
      <c r="Q513" s="312"/>
      <c r="R513" s="116" t="s">
        <v>935</v>
      </c>
    </row>
    <row r="514" spans="1:18" ht="60" x14ac:dyDescent="0.25">
      <c r="A514" s="108">
        <f>1+A513</f>
        <v>143</v>
      </c>
      <c r="B514" s="790" t="s">
        <v>11</v>
      </c>
      <c r="C514" s="337" t="s">
        <v>495</v>
      </c>
      <c r="D514" s="343">
        <v>5035309</v>
      </c>
      <c r="E514" s="360" t="s">
        <v>591</v>
      </c>
      <c r="F514" s="392"/>
      <c r="G514" s="345">
        <v>43735</v>
      </c>
      <c r="H514" s="345">
        <v>43801</v>
      </c>
      <c r="I514" s="417" t="s">
        <v>210</v>
      </c>
      <c r="J514" s="295">
        <v>204480</v>
      </c>
      <c r="K514" s="331"/>
      <c r="L514" s="331"/>
      <c r="M514" s="331"/>
      <c r="N514" s="349">
        <v>0</v>
      </c>
      <c r="O514" s="330"/>
      <c r="P514" s="115"/>
      <c r="Q514" s="312"/>
      <c r="R514" s="116" t="s">
        <v>935</v>
      </c>
    </row>
    <row r="515" spans="1:18" ht="60" x14ac:dyDescent="0.25">
      <c r="A515" s="108">
        <f t="shared" ref="A515:A517" si="88">1+A514</f>
        <v>144</v>
      </c>
      <c r="B515" s="790" t="s">
        <v>11</v>
      </c>
      <c r="C515" s="337" t="s">
        <v>495</v>
      </c>
      <c r="D515" s="343">
        <v>5035322</v>
      </c>
      <c r="E515" s="360" t="s">
        <v>592</v>
      </c>
      <c r="F515" s="392"/>
      <c r="G515" s="345">
        <v>43735</v>
      </c>
      <c r="H515" s="345">
        <v>43801</v>
      </c>
      <c r="I515" s="417" t="s">
        <v>210</v>
      </c>
      <c r="J515" s="295">
        <v>251240</v>
      </c>
      <c r="K515" s="331"/>
      <c r="L515" s="331"/>
      <c r="M515" s="331"/>
      <c r="N515" s="349">
        <v>0</v>
      </c>
      <c r="O515" s="330"/>
      <c r="P515" s="115"/>
      <c r="Q515" s="312"/>
      <c r="R515" s="116" t="s">
        <v>935</v>
      </c>
    </row>
    <row r="516" spans="1:18" s="62" customFormat="1" ht="60" x14ac:dyDescent="0.25">
      <c r="A516" s="108">
        <f t="shared" si="88"/>
        <v>145</v>
      </c>
      <c r="B516" s="790" t="s">
        <v>11</v>
      </c>
      <c r="C516" s="449" t="s">
        <v>495</v>
      </c>
      <c r="D516" s="353">
        <v>5045591</v>
      </c>
      <c r="E516" s="360" t="s">
        <v>593</v>
      </c>
      <c r="F516" s="392"/>
      <c r="G516" s="355">
        <v>43735</v>
      </c>
      <c r="H516" s="355">
        <v>43801</v>
      </c>
      <c r="I516" s="556" t="s">
        <v>210</v>
      </c>
      <c r="J516" s="500">
        <v>204480</v>
      </c>
      <c r="K516" s="399"/>
      <c r="L516" s="399"/>
      <c r="M516" s="399"/>
      <c r="N516" s="501">
        <v>0</v>
      </c>
      <c r="O516" s="330"/>
      <c r="P516" s="115"/>
      <c r="Q516" s="312"/>
      <c r="R516" s="116" t="s">
        <v>935</v>
      </c>
    </row>
    <row r="517" spans="1:18" ht="60" x14ac:dyDescent="0.25">
      <c r="A517" s="108">
        <f t="shared" si="88"/>
        <v>146</v>
      </c>
      <c r="B517" s="790" t="s">
        <v>11</v>
      </c>
      <c r="C517" s="443" t="s">
        <v>511</v>
      </c>
      <c r="D517" s="509">
        <v>5055293</v>
      </c>
      <c r="E517" s="360" t="s">
        <v>570</v>
      </c>
      <c r="F517" s="311"/>
      <c r="G517" s="510">
        <v>43928</v>
      </c>
      <c r="H517" s="510">
        <v>43983</v>
      </c>
      <c r="I517" s="574" t="s">
        <v>423</v>
      </c>
      <c r="J517" s="474">
        <v>749332</v>
      </c>
      <c r="K517" s="474"/>
      <c r="L517" s="311"/>
      <c r="M517" s="311"/>
      <c r="N517" s="404"/>
      <c r="O517" s="330"/>
      <c r="P517" s="115"/>
      <c r="Q517" s="312"/>
      <c r="R517" s="116" t="s">
        <v>935</v>
      </c>
    </row>
    <row r="518" spans="1:18" ht="24.95" customHeight="1" x14ac:dyDescent="0.25">
      <c r="A518" s="802">
        <v>5</v>
      </c>
      <c r="B518" s="790" t="s">
        <v>603</v>
      </c>
      <c r="C518" s="532"/>
      <c r="D518" s="532"/>
      <c r="E518" s="532"/>
      <c r="F518" s="532"/>
      <c r="G518" s="532"/>
      <c r="H518" s="532"/>
      <c r="I518" s="589"/>
      <c r="J518" s="533">
        <f>SUM(J513:J517)</f>
        <v>1704492</v>
      </c>
      <c r="K518" s="533">
        <f t="shared" ref="K518:N518" si="89">SUM(K513:K517)</f>
        <v>0</v>
      </c>
      <c r="L518" s="533">
        <f t="shared" si="89"/>
        <v>0</v>
      </c>
      <c r="M518" s="533">
        <f t="shared" si="89"/>
        <v>0</v>
      </c>
      <c r="N518" s="533">
        <f t="shared" si="89"/>
        <v>0</v>
      </c>
      <c r="O518" s="532"/>
      <c r="P518" s="115"/>
      <c r="Q518" s="312"/>
      <c r="R518" s="116"/>
    </row>
    <row r="519" spans="1:18" ht="120" x14ac:dyDescent="0.25">
      <c r="A519" s="108">
        <f>A517+1</f>
        <v>147</v>
      </c>
      <c r="B519" s="790" t="s">
        <v>11</v>
      </c>
      <c r="C519" s="413" t="s">
        <v>594</v>
      </c>
      <c r="D519" s="456">
        <v>5045708</v>
      </c>
      <c r="E519" s="360" t="s">
        <v>595</v>
      </c>
      <c r="F519" s="392"/>
      <c r="G519" s="414">
        <v>43717</v>
      </c>
      <c r="H519" s="414">
        <v>43739</v>
      </c>
      <c r="I519" s="415" t="s">
        <v>324</v>
      </c>
      <c r="J519" s="350">
        <v>70000</v>
      </c>
      <c r="K519" s="350">
        <v>43778.64</v>
      </c>
      <c r="L519" s="350">
        <v>12660.89</v>
      </c>
      <c r="M519" s="350">
        <v>12660.89</v>
      </c>
      <c r="N519" s="339"/>
      <c r="O519" s="330"/>
      <c r="P519" s="115"/>
      <c r="Q519" s="312"/>
      <c r="R519" s="116" t="s">
        <v>935</v>
      </c>
    </row>
    <row r="520" spans="1:18" ht="90" x14ac:dyDescent="0.25">
      <c r="A520" s="108">
        <f>A519+1</f>
        <v>148</v>
      </c>
      <c r="B520" s="790" t="s">
        <v>11</v>
      </c>
      <c r="C520" s="413" t="s">
        <v>443</v>
      </c>
      <c r="D520" s="456">
        <v>5045551</v>
      </c>
      <c r="E520" s="360" t="s">
        <v>596</v>
      </c>
      <c r="F520" s="392"/>
      <c r="G520" s="414">
        <v>43713</v>
      </c>
      <c r="H520" s="414">
        <v>43739</v>
      </c>
      <c r="I520" s="415" t="s">
        <v>324</v>
      </c>
      <c r="J520" s="517">
        <v>29000</v>
      </c>
      <c r="K520" s="331"/>
      <c r="L520" s="331"/>
      <c r="M520" s="331"/>
      <c r="N520" s="349">
        <v>0</v>
      </c>
      <c r="O520" s="330"/>
      <c r="P520" s="115"/>
      <c r="Q520" s="312"/>
      <c r="R520" s="116" t="s">
        <v>935</v>
      </c>
    </row>
    <row r="521" spans="1:18" ht="90" x14ac:dyDescent="0.25">
      <c r="A521" s="108">
        <f t="shared" ref="A521:A527" si="90">A520+1</f>
        <v>149</v>
      </c>
      <c r="B521" s="790" t="s">
        <v>11</v>
      </c>
      <c r="C521" s="413" t="s">
        <v>597</v>
      </c>
      <c r="D521" s="456">
        <v>5041964</v>
      </c>
      <c r="E521" s="360" t="s">
        <v>598</v>
      </c>
      <c r="F521" s="392"/>
      <c r="G521" s="414">
        <v>43713</v>
      </c>
      <c r="H521" s="414">
        <v>43891</v>
      </c>
      <c r="I521" s="415" t="s">
        <v>343</v>
      </c>
      <c r="J521" s="517">
        <v>59000</v>
      </c>
      <c r="K521" s="331"/>
      <c r="L521" s="331"/>
      <c r="M521" s="331"/>
      <c r="N521" s="349">
        <v>0</v>
      </c>
      <c r="O521" s="330"/>
      <c r="P521" s="115"/>
      <c r="Q521" s="312"/>
      <c r="R521" s="116" t="s">
        <v>935</v>
      </c>
    </row>
    <row r="522" spans="1:18" ht="75" x14ac:dyDescent="0.25">
      <c r="A522" s="108">
        <f t="shared" si="90"/>
        <v>150</v>
      </c>
      <c r="B522" s="790" t="s">
        <v>11</v>
      </c>
      <c r="C522" s="413" t="s">
        <v>443</v>
      </c>
      <c r="D522" s="456">
        <v>5045547</v>
      </c>
      <c r="E522" s="360" t="s">
        <v>599</v>
      </c>
      <c r="F522" s="392"/>
      <c r="G522" s="414">
        <v>43713</v>
      </c>
      <c r="H522" s="414">
        <v>43739</v>
      </c>
      <c r="I522" s="415" t="s">
        <v>324</v>
      </c>
      <c r="J522" s="517">
        <v>65000</v>
      </c>
      <c r="K522" s="331"/>
      <c r="L522" s="331"/>
      <c r="M522" s="331"/>
      <c r="N522" s="349">
        <v>0</v>
      </c>
      <c r="O522" s="330"/>
      <c r="P522" s="115"/>
      <c r="Q522" s="312"/>
      <c r="R522" s="116" t="s">
        <v>935</v>
      </c>
    </row>
    <row r="523" spans="1:18" ht="90" x14ac:dyDescent="0.25">
      <c r="A523" s="108">
        <f t="shared" si="90"/>
        <v>151</v>
      </c>
      <c r="B523" s="790" t="s">
        <v>11</v>
      </c>
      <c r="C523" s="413" t="s">
        <v>600</v>
      </c>
      <c r="D523" s="456">
        <v>5045305</v>
      </c>
      <c r="E523" s="360" t="s">
        <v>601</v>
      </c>
      <c r="F523" s="392"/>
      <c r="G523" s="414">
        <v>43713</v>
      </c>
      <c r="H523" s="414">
        <v>43739</v>
      </c>
      <c r="I523" s="415" t="s">
        <v>324</v>
      </c>
      <c r="J523" s="517">
        <v>126000</v>
      </c>
      <c r="K523" s="331"/>
      <c r="L523" s="331"/>
      <c r="M523" s="331"/>
      <c r="N523" s="349">
        <v>0</v>
      </c>
      <c r="O523" s="330"/>
      <c r="P523" s="115"/>
      <c r="Q523" s="312"/>
      <c r="R523" s="116" t="s">
        <v>935</v>
      </c>
    </row>
    <row r="524" spans="1:18" ht="60" x14ac:dyDescent="0.25">
      <c r="A524" s="108">
        <f t="shared" si="90"/>
        <v>152</v>
      </c>
      <c r="B524" s="790" t="s">
        <v>11</v>
      </c>
      <c r="C524" s="451" t="s">
        <v>443</v>
      </c>
      <c r="D524" s="486">
        <v>5045557</v>
      </c>
      <c r="E524" s="360" t="s">
        <v>602</v>
      </c>
      <c r="F524" s="392"/>
      <c r="G524" s="440">
        <v>43713</v>
      </c>
      <c r="H524" s="440">
        <v>43739</v>
      </c>
      <c r="I524" s="566" t="s">
        <v>324</v>
      </c>
      <c r="J524" s="453">
        <v>126000</v>
      </c>
      <c r="K524" s="331"/>
      <c r="L524" s="331"/>
      <c r="M524" s="331"/>
      <c r="N524" s="349">
        <v>0</v>
      </c>
      <c r="O524" s="330"/>
      <c r="P524" s="115"/>
      <c r="Q524" s="312"/>
      <c r="R524" s="116" t="s">
        <v>935</v>
      </c>
    </row>
    <row r="525" spans="1:18" ht="62.25" customHeight="1" x14ac:dyDescent="0.25">
      <c r="A525" s="108">
        <f t="shared" si="90"/>
        <v>153</v>
      </c>
      <c r="B525" s="790" t="s">
        <v>11</v>
      </c>
      <c r="C525" s="443" t="s">
        <v>731</v>
      </c>
      <c r="D525" s="488">
        <v>5045316</v>
      </c>
      <c r="E525" s="360" t="s">
        <v>732</v>
      </c>
      <c r="F525" s="331"/>
      <c r="G525" s="444">
        <v>43790</v>
      </c>
      <c r="H525" s="444">
        <v>43798</v>
      </c>
      <c r="I525" s="572" t="s">
        <v>209</v>
      </c>
      <c r="J525" s="489">
        <v>90000</v>
      </c>
      <c r="K525" s="331"/>
      <c r="L525" s="331"/>
      <c r="M525" s="391"/>
      <c r="N525" s="349">
        <v>0</v>
      </c>
      <c r="O525" s="330"/>
      <c r="P525" s="115"/>
      <c r="Q525" s="312"/>
      <c r="R525" s="116" t="s">
        <v>935</v>
      </c>
    </row>
    <row r="526" spans="1:18" s="62" customFormat="1" ht="62.25" customHeight="1" x14ac:dyDescent="0.25">
      <c r="A526" s="108">
        <f t="shared" si="90"/>
        <v>154</v>
      </c>
      <c r="B526" s="790" t="s">
        <v>11</v>
      </c>
      <c r="C526" s="506" t="s">
        <v>731</v>
      </c>
      <c r="D526" s="507">
        <v>5044878</v>
      </c>
      <c r="E526" s="360" t="s">
        <v>733</v>
      </c>
      <c r="F526" s="399"/>
      <c r="G526" s="534">
        <v>43790</v>
      </c>
      <c r="H526" s="534">
        <v>43798</v>
      </c>
      <c r="I526" s="575" t="s">
        <v>209</v>
      </c>
      <c r="J526" s="535">
        <v>126000</v>
      </c>
      <c r="K526" s="399"/>
      <c r="L526" s="399"/>
      <c r="M526" s="407"/>
      <c r="N526" s="501">
        <v>0</v>
      </c>
      <c r="O526" s="330"/>
      <c r="P526" s="115"/>
      <c r="Q526" s="312"/>
      <c r="R526" s="116" t="s">
        <v>935</v>
      </c>
    </row>
    <row r="527" spans="1:18" ht="90" x14ac:dyDescent="0.25">
      <c r="A527" s="108">
        <f t="shared" si="90"/>
        <v>155</v>
      </c>
      <c r="B527" s="790" t="s">
        <v>11</v>
      </c>
      <c r="C527" s="443" t="s">
        <v>279</v>
      </c>
      <c r="D527" s="509">
        <v>5041815</v>
      </c>
      <c r="E527" s="360" t="s">
        <v>807</v>
      </c>
      <c r="F527" s="311"/>
      <c r="G527" s="510">
        <v>43790</v>
      </c>
      <c r="H527" s="510">
        <v>43798</v>
      </c>
      <c r="I527" s="574" t="s">
        <v>209</v>
      </c>
      <c r="J527" s="474">
        <v>365280</v>
      </c>
      <c r="K527" s="474"/>
      <c r="L527" s="311"/>
      <c r="M527" s="311"/>
      <c r="N527" s="404"/>
      <c r="O527" s="330"/>
      <c r="P527" s="115"/>
      <c r="Q527" s="312"/>
      <c r="R527" s="116" t="s">
        <v>935</v>
      </c>
    </row>
    <row r="528" spans="1:18" x14ac:dyDescent="0.25">
      <c r="A528" s="802">
        <v>9</v>
      </c>
      <c r="B528" s="791" t="s">
        <v>604</v>
      </c>
      <c r="C528" s="532"/>
      <c r="D528" s="532"/>
      <c r="E528" s="532"/>
      <c r="F528" s="532"/>
      <c r="G528" s="532"/>
      <c r="H528" s="532"/>
      <c r="I528" s="589"/>
      <c r="J528" s="533">
        <f>SUM(J519:J527)</f>
        <v>1056280</v>
      </c>
      <c r="K528" s="533">
        <f t="shared" ref="K528:N528" si="91">SUM(K519:K527)</f>
        <v>43778.64</v>
      </c>
      <c r="L528" s="533">
        <f t="shared" si="91"/>
        <v>12660.89</v>
      </c>
      <c r="M528" s="533">
        <f t="shared" si="91"/>
        <v>12660.89</v>
      </c>
      <c r="N528" s="536">
        <f t="shared" si="91"/>
        <v>0</v>
      </c>
      <c r="O528" s="536"/>
      <c r="P528" s="115"/>
      <c r="Q528" s="312"/>
      <c r="R528" s="116"/>
    </row>
    <row r="529" spans="1:20" ht="45" x14ac:dyDescent="0.25">
      <c r="A529" s="108">
        <f>A527+1</f>
        <v>156</v>
      </c>
      <c r="B529" s="790" t="s">
        <v>11</v>
      </c>
      <c r="C529" s="342" t="s">
        <v>613</v>
      </c>
      <c r="D529" s="591">
        <v>5037464</v>
      </c>
      <c r="E529" s="360" t="s">
        <v>614</v>
      </c>
      <c r="F529" s="331"/>
      <c r="G529" s="510">
        <v>43427</v>
      </c>
      <c r="H529" s="510">
        <v>43419</v>
      </c>
      <c r="I529" s="576">
        <v>62</v>
      </c>
      <c r="J529" s="349">
        <v>6927246.7400000002</v>
      </c>
      <c r="K529" s="349">
        <v>6927246.7400000002</v>
      </c>
      <c r="L529" s="590">
        <v>2331590.56</v>
      </c>
      <c r="M529" s="349">
        <v>1892368.04</v>
      </c>
      <c r="N529" s="349">
        <v>863468.38</v>
      </c>
      <c r="O529" s="113">
        <f t="shared" si="77"/>
        <v>1.1915892739465457</v>
      </c>
      <c r="P529" s="349">
        <v>875330</v>
      </c>
      <c r="Q529" s="349">
        <f>P529*0.8</f>
        <v>700264</v>
      </c>
      <c r="R529" s="116" t="s">
        <v>935</v>
      </c>
      <c r="T529" s="59"/>
    </row>
    <row r="530" spans="1:20" x14ac:dyDescent="0.25">
      <c r="A530" s="802">
        <v>1</v>
      </c>
      <c r="B530" s="791" t="s">
        <v>605</v>
      </c>
      <c r="C530" s="532"/>
      <c r="D530" s="532"/>
      <c r="E530" s="532"/>
      <c r="F530" s="532"/>
      <c r="G530" s="532"/>
      <c r="H530" s="532"/>
      <c r="I530" s="589"/>
      <c r="J530" s="533">
        <f>J529</f>
        <v>6927246.7400000002</v>
      </c>
      <c r="K530" s="533">
        <f>K529</f>
        <v>6927246.7400000002</v>
      </c>
      <c r="L530" s="533">
        <f>L529</f>
        <v>2331590.56</v>
      </c>
      <c r="M530" s="533">
        <f>M529</f>
        <v>1892368.04</v>
      </c>
      <c r="N530" s="536">
        <f>N529</f>
        <v>863468.38</v>
      </c>
      <c r="O530" s="408">
        <f t="shared" si="77"/>
        <v>1.1915892739465457</v>
      </c>
      <c r="P530" s="115"/>
      <c r="Q530" s="312"/>
      <c r="R530" s="116"/>
      <c r="T530" s="59"/>
    </row>
    <row r="531" spans="1:20" s="62" customFormat="1" ht="95.1" customHeight="1" x14ac:dyDescent="0.25">
      <c r="A531" s="108">
        <f>A529+1</f>
        <v>157</v>
      </c>
      <c r="B531" s="790" t="s">
        <v>11</v>
      </c>
      <c r="C531" s="342" t="s">
        <v>613</v>
      </c>
      <c r="D531" s="509">
        <v>5070503</v>
      </c>
      <c r="E531" s="360" t="s">
        <v>948</v>
      </c>
      <c r="F531" s="640"/>
      <c r="G531" s="510">
        <v>44075</v>
      </c>
      <c r="H531" s="510">
        <v>43862</v>
      </c>
      <c r="I531" s="641">
        <v>47</v>
      </c>
      <c r="J531" s="349">
        <v>22866080</v>
      </c>
      <c r="K531" s="349">
        <v>22861080</v>
      </c>
      <c r="L531" s="349">
        <v>1210961.46</v>
      </c>
      <c r="M531" s="349">
        <v>1210961.46</v>
      </c>
      <c r="N531" s="642"/>
      <c r="O531" s="627"/>
      <c r="P531" s="155"/>
      <c r="Q531" s="312"/>
      <c r="R531" s="118" t="s">
        <v>991</v>
      </c>
      <c r="T531" s="59"/>
    </row>
    <row r="532" spans="1:20" s="62" customFormat="1" x14ac:dyDescent="0.25">
      <c r="A532" s="802" t="s">
        <v>936</v>
      </c>
      <c r="B532" s="792" t="s">
        <v>932</v>
      </c>
      <c r="C532" s="636"/>
      <c r="D532" s="636"/>
      <c r="E532" s="636"/>
      <c r="F532" s="636"/>
      <c r="G532" s="636"/>
      <c r="H532" s="636"/>
      <c r="I532" s="637"/>
      <c r="J532" s="638">
        <f>J531</f>
        <v>22866080</v>
      </c>
      <c r="K532" s="638">
        <f t="shared" ref="K532:N532" si="92">K531</f>
        <v>22861080</v>
      </c>
      <c r="L532" s="638">
        <f t="shared" si="92"/>
        <v>1210961.46</v>
      </c>
      <c r="M532" s="638">
        <f t="shared" si="92"/>
        <v>1210961.46</v>
      </c>
      <c r="N532" s="638">
        <f t="shared" si="92"/>
        <v>0</v>
      </c>
      <c r="O532" s="639"/>
      <c r="P532" s="155"/>
      <c r="Q532" s="312"/>
      <c r="R532" s="118"/>
      <c r="T532" s="59"/>
    </row>
    <row r="533" spans="1:20" ht="21" x14ac:dyDescent="0.25">
      <c r="A533" s="802" t="s">
        <v>949</v>
      </c>
      <c r="B533" s="793"/>
      <c r="C533" s="538" t="s">
        <v>621</v>
      </c>
      <c r="D533" s="537"/>
      <c r="E533" s="537"/>
      <c r="F533" s="537"/>
      <c r="G533" s="537"/>
      <c r="H533" s="537"/>
      <c r="I533" s="537">
        <f>COUNTA(I513:I531)</f>
        <v>16</v>
      </c>
      <c r="J533" s="539">
        <f>J530+J518+J528+J532</f>
        <v>32554098.740000002</v>
      </c>
      <c r="K533" s="539">
        <f t="shared" ref="K533:N533" si="93">K530+K518+K528+K532</f>
        <v>29832105.379999999</v>
      </c>
      <c r="L533" s="539">
        <f t="shared" si="93"/>
        <v>3555212.91</v>
      </c>
      <c r="M533" s="539">
        <f t="shared" si="93"/>
        <v>3115990.3899999997</v>
      </c>
      <c r="N533" s="539">
        <f t="shared" si="93"/>
        <v>863468.38</v>
      </c>
      <c r="O533" s="408">
        <f t="shared" si="77"/>
        <v>2.6086907895805052</v>
      </c>
      <c r="P533" s="115"/>
      <c r="Q533" s="312"/>
      <c r="R533" s="116"/>
    </row>
    <row r="534" spans="1:20" ht="63" customHeight="1" x14ac:dyDescent="0.25">
      <c r="A534" s="774" t="s">
        <v>606</v>
      </c>
      <c r="B534" s="997" t="s">
        <v>862</v>
      </c>
      <c r="C534" s="998"/>
      <c r="D534" s="998"/>
      <c r="E534" s="998"/>
      <c r="F534" s="998"/>
      <c r="G534" s="998"/>
      <c r="H534" s="1000"/>
      <c r="I534" s="326">
        <f t="shared" ref="I534:N534" si="94">I533+I512+I498+I485+I471+I453+I428+I417+I399+I381+I369+I355+I330</f>
        <v>157</v>
      </c>
      <c r="J534" s="409">
        <f t="shared" si="94"/>
        <v>425381883.92285997</v>
      </c>
      <c r="K534" s="409">
        <f t="shared" si="94"/>
        <v>363452942.92286003</v>
      </c>
      <c r="L534" s="409">
        <f t="shared" si="94"/>
        <v>43027018.917267509</v>
      </c>
      <c r="M534" s="409">
        <f t="shared" si="94"/>
        <v>40596735.609999999</v>
      </c>
      <c r="N534" s="410">
        <f t="shared" si="94"/>
        <v>5739484.8705212492</v>
      </c>
      <c r="O534" s="411">
        <f t="shared" si="77"/>
        <v>6.0732368018792391</v>
      </c>
      <c r="P534" s="412">
        <f>P529+P507+P493+P481+P467+P448+P447+P424+P413+P395+P377+P365+P350+P349+P325</f>
        <v>7255847.7927000001</v>
      </c>
      <c r="Q534" s="412">
        <f>Q529+Q507+Q493+Q481+Q467+Q448+Q447+Q424+Q413+Q395+Q377+Q365+Q350+Q349+Q325</f>
        <v>5698430.7081599999</v>
      </c>
      <c r="R534" s="116"/>
    </row>
    <row r="535" spans="1:20" ht="12.75" customHeight="1" x14ac:dyDescent="0.25">
      <c r="A535" s="774"/>
      <c r="B535" s="962" t="s">
        <v>471</v>
      </c>
      <c r="C535" s="999"/>
      <c r="D535" s="999"/>
      <c r="E535" s="999"/>
      <c r="F535" s="999"/>
      <c r="G535" s="999"/>
      <c r="H535" s="999"/>
      <c r="I535" s="999"/>
      <c r="J535" s="283" t="s">
        <v>1073</v>
      </c>
      <c r="K535" s="283" t="s">
        <v>1073</v>
      </c>
      <c r="L535" s="283" t="s">
        <v>1073</v>
      </c>
      <c r="M535" s="283" t="s">
        <v>1073</v>
      </c>
      <c r="N535" s="284" t="s">
        <v>730</v>
      </c>
      <c r="O535" s="115"/>
      <c r="P535" s="115"/>
      <c r="Q535" s="312"/>
      <c r="R535" s="116"/>
    </row>
    <row r="536" spans="1:20" ht="21" customHeight="1" x14ac:dyDescent="0.25">
      <c r="A536" s="774"/>
      <c r="B536" s="12"/>
      <c r="C536" s="12"/>
      <c r="D536" s="12"/>
      <c r="E536" s="12"/>
      <c r="F536" s="12"/>
      <c r="G536" s="12"/>
      <c r="H536" s="12"/>
      <c r="I536" s="12"/>
      <c r="J536" s="27"/>
      <c r="K536" s="27"/>
      <c r="L536" s="18"/>
      <c r="M536" s="12"/>
      <c r="N536" s="12"/>
      <c r="O536" s="12"/>
      <c r="P536" s="12"/>
      <c r="Q536" s="12"/>
      <c r="R536" s="100"/>
    </row>
    <row r="537" spans="1:20" ht="41.25" customHeight="1" x14ac:dyDescent="0.3">
      <c r="A537" s="803"/>
      <c r="B537" s="96"/>
      <c r="C537" s="19"/>
      <c r="D537" s="21" t="s">
        <v>1077</v>
      </c>
      <c r="E537" s="21"/>
      <c r="F537" s="21"/>
      <c r="G537" s="19"/>
      <c r="H537" s="19"/>
      <c r="I537" s="19"/>
      <c r="J537" s="66">
        <f>J534+J302</f>
        <v>822703988.14285994</v>
      </c>
      <c r="K537" s="66">
        <f>K534+K302</f>
        <v>556433341.64286005</v>
      </c>
      <c r="L537" s="66">
        <f>L534+L302</f>
        <v>205982958.87726748</v>
      </c>
      <c r="M537" s="66">
        <f>M534+M302</f>
        <v>200361391.24000001</v>
      </c>
      <c r="N537" s="20"/>
      <c r="O537" s="20"/>
      <c r="P537" s="20"/>
      <c r="Q537" s="96"/>
      <c r="R537" s="102"/>
    </row>
    <row r="538" spans="1:20" ht="20.25" customHeight="1" x14ac:dyDescent="0.3">
      <c r="A538" s="774"/>
      <c r="B538" s="12"/>
      <c r="C538" s="12"/>
      <c r="D538" s="12"/>
      <c r="E538" s="12"/>
      <c r="F538" s="12"/>
      <c r="G538" s="12"/>
      <c r="H538" s="12"/>
      <c r="I538" s="12"/>
      <c r="J538" s="18"/>
      <c r="K538" s="41">
        <f>K537/J537</f>
        <v>0.67634696034345365</v>
      </c>
      <c r="L538" s="41">
        <f>L537/J537</f>
        <v>0.25037311335058121</v>
      </c>
      <c r="M538" s="41">
        <f>M537/J537</f>
        <v>0.24354007532197339</v>
      </c>
      <c r="N538" s="12"/>
      <c r="O538" s="12"/>
      <c r="P538" s="12"/>
      <c r="Q538" s="12"/>
      <c r="R538" s="100"/>
    </row>
    <row r="539" spans="1:20" ht="30" customHeight="1" x14ac:dyDescent="0.25">
      <c r="A539" s="774"/>
      <c r="B539" s="12"/>
      <c r="C539" s="12"/>
      <c r="D539" s="12"/>
      <c r="E539" s="12"/>
      <c r="F539" s="12"/>
      <c r="G539" s="12"/>
      <c r="H539" s="12"/>
      <c r="I539" s="12"/>
      <c r="J539" s="12"/>
      <c r="K539" s="12"/>
      <c r="L539" s="12"/>
      <c r="M539" s="12"/>
      <c r="N539" s="12"/>
      <c r="O539" s="12"/>
      <c r="P539" s="12"/>
      <c r="Q539" s="12"/>
      <c r="R539" s="100"/>
    </row>
    <row r="540" spans="1:20" ht="65.25" customHeight="1" x14ac:dyDescent="0.3">
      <c r="A540" s="774"/>
      <c r="B540" s="23" t="s">
        <v>1079</v>
      </c>
      <c r="C540" s="24"/>
      <c r="D540" s="24"/>
      <c r="E540" s="12"/>
      <c r="F540" s="12"/>
      <c r="G540" s="12"/>
      <c r="H540" s="12"/>
      <c r="I540" s="12"/>
      <c r="J540" s="724"/>
      <c r="K540" s="13" t="s">
        <v>1056</v>
      </c>
      <c r="L540" s="35"/>
      <c r="M540" s="35"/>
      <c r="N540" s="35"/>
      <c r="O540" s="12"/>
      <c r="P540" s="12"/>
      <c r="Q540" s="12"/>
      <c r="R540" s="100"/>
    </row>
    <row r="541" spans="1:20" ht="95.25" customHeight="1" x14ac:dyDescent="0.25">
      <c r="A541" s="109" t="s">
        <v>470</v>
      </c>
      <c r="B541" s="775" t="s">
        <v>0</v>
      </c>
      <c r="C541" s="6" t="s">
        <v>1</v>
      </c>
      <c r="D541" s="7" t="s">
        <v>2</v>
      </c>
      <c r="E541" s="3" t="s">
        <v>3</v>
      </c>
      <c r="F541" s="7" t="s">
        <v>4</v>
      </c>
      <c r="G541" s="7" t="s">
        <v>5</v>
      </c>
      <c r="H541" s="7" t="s">
        <v>6</v>
      </c>
      <c r="I541" s="4" t="s">
        <v>7</v>
      </c>
      <c r="J541" s="5" t="s">
        <v>8</v>
      </c>
      <c r="K541" s="5" t="s">
        <v>201</v>
      </c>
      <c r="L541" s="5" t="s">
        <v>9</v>
      </c>
      <c r="M541" s="5" t="s">
        <v>10</v>
      </c>
      <c r="N541" s="8" t="s">
        <v>202</v>
      </c>
      <c r="O541" s="737" t="s">
        <v>975</v>
      </c>
      <c r="P541" s="738" t="s">
        <v>976</v>
      </c>
      <c r="Q541" s="97" t="s">
        <v>867</v>
      </c>
      <c r="R541" s="80" t="s">
        <v>977</v>
      </c>
    </row>
    <row r="542" spans="1:20" ht="45" customHeight="1" x14ac:dyDescent="0.25">
      <c r="A542" s="741">
        <v>1</v>
      </c>
      <c r="B542" s="645" t="s">
        <v>622</v>
      </c>
      <c r="C542" s="644" t="s">
        <v>613</v>
      </c>
      <c r="D542" s="643">
        <v>5008040</v>
      </c>
      <c r="E542" s="644" t="s">
        <v>623</v>
      </c>
      <c r="F542" s="314"/>
      <c r="G542" s="671">
        <v>43301</v>
      </c>
      <c r="H542" s="671">
        <v>43315</v>
      </c>
      <c r="I542" s="656" t="s">
        <v>321</v>
      </c>
      <c r="J542" s="661">
        <v>452800</v>
      </c>
      <c r="K542" s="649">
        <v>107332</v>
      </c>
      <c r="L542" s="649">
        <v>9820.7999999999993</v>
      </c>
      <c r="M542" s="320">
        <v>9820.7999999999993</v>
      </c>
      <c r="N542" s="650">
        <v>9820.7999999999993</v>
      </c>
      <c r="O542" s="113">
        <f>(M542-N542)/N542</f>
        <v>0</v>
      </c>
      <c r="P542" s="115"/>
      <c r="Q542" s="312"/>
      <c r="R542" s="116" t="s">
        <v>935</v>
      </c>
    </row>
    <row r="543" spans="1:20" ht="95.1" customHeight="1" x14ac:dyDescent="0.25">
      <c r="A543" s="741">
        <v>2</v>
      </c>
      <c r="B543" s="645" t="s">
        <v>622</v>
      </c>
      <c r="C543" s="644" t="s">
        <v>613</v>
      </c>
      <c r="D543" s="643">
        <v>5008035</v>
      </c>
      <c r="E543" s="644" t="s">
        <v>624</v>
      </c>
      <c r="F543" s="311"/>
      <c r="G543" s="646">
        <v>42940</v>
      </c>
      <c r="H543" s="646">
        <v>42940</v>
      </c>
      <c r="I543" s="647" t="s">
        <v>321</v>
      </c>
      <c r="J543" s="648">
        <v>14645688.49</v>
      </c>
      <c r="K543" s="649">
        <v>14645688.49</v>
      </c>
      <c r="L543" s="649">
        <v>10691529.83</v>
      </c>
      <c r="M543" s="649">
        <v>10691208.83</v>
      </c>
      <c r="N543" s="650">
        <v>8029771.5300000003</v>
      </c>
      <c r="O543" s="113">
        <f t="shared" ref="O543:O563" si="95">(M543-N543)/N543</f>
        <v>0.33144620492085153</v>
      </c>
      <c r="P543" s="115"/>
      <c r="Q543" s="312"/>
      <c r="R543" s="116" t="s">
        <v>935</v>
      </c>
    </row>
    <row r="544" spans="1:20" ht="95.1" customHeight="1" x14ac:dyDescent="0.25">
      <c r="A544" s="741">
        <v>3</v>
      </c>
      <c r="B544" s="645" t="s">
        <v>622</v>
      </c>
      <c r="C544" s="644" t="s">
        <v>613</v>
      </c>
      <c r="D544" s="651">
        <v>5008036</v>
      </c>
      <c r="E544" s="652" t="s">
        <v>625</v>
      </c>
      <c r="F544" s="313"/>
      <c r="G544" s="653">
        <v>42940</v>
      </c>
      <c r="H544" s="653">
        <v>42940</v>
      </c>
      <c r="I544" s="647" t="s">
        <v>321</v>
      </c>
      <c r="J544" s="649">
        <v>9588978.9700000007</v>
      </c>
      <c r="K544" s="649">
        <v>9588978.9700000007</v>
      </c>
      <c r="L544" s="649">
        <v>3653148.61</v>
      </c>
      <c r="M544" s="649">
        <v>3653148.61</v>
      </c>
      <c r="N544" s="650">
        <v>3388833.852</v>
      </c>
      <c r="O544" s="113">
        <f t="shared" si="95"/>
        <v>7.7995785436340684E-2</v>
      </c>
      <c r="P544" s="115"/>
      <c r="Q544" s="312"/>
      <c r="R544" s="116" t="s">
        <v>935</v>
      </c>
    </row>
    <row r="545" spans="1:23" ht="95.1" customHeight="1" x14ac:dyDescent="0.25">
      <c r="A545" s="741">
        <v>4</v>
      </c>
      <c r="B545" s="645" t="s">
        <v>622</v>
      </c>
      <c r="C545" s="644" t="s">
        <v>613</v>
      </c>
      <c r="D545" s="643">
        <v>5008037</v>
      </c>
      <c r="E545" s="652" t="s">
        <v>626</v>
      </c>
      <c r="F545" s="311"/>
      <c r="G545" s="654">
        <v>42940</v>
      </c>
      <c r="H545" s="655">
        <v>42940</v>
      </c>
      <c r="I545" s="656" t="s">
        <v>321</v>
      </c>
      <c r="J545" s="657">
        <v>7831068.79</v>
      </c>
      <c r="K545" s="657">
        <v>7831068.79</v>
      </c>
      <c r="L545" s="657">
        <v>5196791.5199999996</v>
      </c>
      <c r="M545" s="657">
        <v>5196791.5199999996</v>
      </c>
      <c r="N545" s="658">
        <v>3583551.25</v>
      </c>
      <c r="O545" s="113">
        <f t="shared" si="95"/>
        <v>0.45017920979921788</v>
      </c>
      <c r="P545" s="115"/>
      <c r="Q545" s="312"/>
      <c r="R545" s="116" t="s">
        <v>935</v>
      </c>
    </row>
    <row r="546" spans="1:23" ht="95.1" customHeight="1" x14ac:dyDescent="0.25">
      <c r="A546" s="741">
        <v>5</v>
      </c>
      <c r="B546" s="645" t="s">
        <v>622</v>
      </c>
      <c r="C546" s="644" t="s">
        <v>613</v>
      </c>
      <c r="D546" s="651">
        <v>5008038</v>
      </c>
      <c r="E546" s="659" t="s">
        <v>627</v>
      </c>
      <c r="F546" s="314"/>
      <c r="G546" s="655">
        <v>42940</v>
      </c>
      <c r="H546" s="655">
        <v>42940</v>
      </c>
      <c r="I546" s="656" t="s">
        <v>321</v>
      </c>
      <c r="J546" s="657">
        <v>1282662.6299999999</v>
      </c>
      <c r="K546" s="657">
        <v>1282662.6299999999</v>
      </c>
      <c r="L546" s="657">
        <v>743527.97</v>
      </c>
      <c r="M546" s="657">
        <v>743527.97</v>
      </c>
      <c r="N546" s="658">
        <v>719127.42999999993</v>
      </c>
      <c r="O546" s="113">
        <f t="shared" si="95"/>
        <v>3.3930759670786077E-2</v>
      </c>
      <c r="P546" s="315"/>
      <c r="Q546" s="312"/>
      <c r="R546" s="116" t="s">
        <v>935</v>
      </c>
    </row>
    <row r="547" spans="1:23" ht="95.1" customHeight="1" x14ac:dyDescent="0.25">
      <c r="A547" s="741">
        <v>6</v>
      </c>
      <c r="B547" s="645" t="s">
        <v>622</v>
      </c>
      <c r="C547" s="644" t="s">
        <v>613</v>
      </c>
      <c r="D547" s="643">
        <v>5008039</v>
      </c>
      <c r="E547" s="660" t="s">
        <v>628</v>
      </c>
      <c r="F547" s="314"/>
      <c r="G547" s="655">
        <v>42940</v>
      </c>
      <c r="H547" s="655">
        <v>42940</v>
      </c>
      <c r="I547" s="656" t="s">
        <v>321</v>
      </c>
      <c r="J547" s="657">
        <v>1161601.1200000001</v>
      </c>
      <c r="K547" s="657">
        <v>1161601.1200000001</v>
      </c>
      <c r="L547" s="657">
        <v>71342.06</v>
      </c>
      <c r="M547" s="657">
        <v>71342.06</v>
      </c>
      <c r="N547" s="658">
        <v>51111.409999999996</v>
      </c>
      <c r="O547" s="113">
        <f t="shared" si="95"/>
        <v>0.39581475056156745</v>
      </c>
      <c r="P547" s="315"/>
      <c r="Q547" s="316"/>
      <c r="R547" s="116" t="s">
        <v>935</v>
      </c>
    </row>
    <row r="548" spans="1:23" ht="95.1" customHeight="1" x14ac:dyDescent="0.25">
      <c r="A548" s="741">
        <v>7</v>
      </c>
      <c r="B548" s="645" t="s">
        <v>622</v>
      </c>
      <c r="C548" s="660" t="s">
        <v>634</v>
      </c>
      <c r="D548" s="643">
        <v>5008043</v>
      </c>
      <c r="E548" s="660" t="s">
        <v>629</v>
      </c>
      <c r="F548" s="311"/>
      <c r="G548" s="653">
        <v>43224</v>
      </c>
      <c r="H548" s="653">
        <v>43139</v>
      </c>
      <c r="I548" s="647">
        <v>35</v>
      </c>
      <c r="J548" s="320">
        <v>2122768.08</v>
      </c>
      <c r="K548" s="320">
        <v>1379768.08</v>
      </c>
      <c r="L548" s="649">
        <v>1157906.8</v>
      </c>
      <c r="M548" s="649">
        <v>1157906.8</v>
      </c>
      <c r="N548" s="650">
        <v>753038.37</v>
      </c>
      <c r="O548" s="113">
        <f t="shared" si="95"/>
        <v>0.53764648141368954</v>
      </c>
      <c r="P548" s="115"/>
      <c r="Q548" s="317"/>
      <c r="R548" s="116" t="s">
        <v>935</v>
      </c>
    </row>
    <row r="549" spans="1:23" ht="84.95" customHeight="1" x14ac:dyDescent="0.25">
      <c r="A549" s="741">
        <v>8</v>
      </c>
      <c r="B549" s="645" t="s">
        <v>622</v>
      </c>
      <c r="C549" s="660" t="s">
        <v>634</v>
      </c>
      <c r="D549" s="651">
        <v>5003837</v>
      </c>
      <c r="E549" s="659" t="s">
        <v>630</v>
      </c>
      <c r="F549" s="314"/>
      <c r="G549" s="654">
        <v>42725</v>
      </c>
      <c r="H549" s="655">
        <v>42153</v>
      </c>
      <c r="I549" s="656">
        <v>73</v>
      </c>
      <c r="J549" s="657">
        <v>10980000</v>
      </c>
      <c r="K549" s="657">
        <v>10890965.109999999</v>
      </c>
      <c r="L549" s="649">
        <v>7162811.46</v>
      </c>
      <c r="M549" s="661">
        <v>6800794.8700000001</v>
      </c>
      <c r="N549" s="662">
        <v>6800794.8700000001</v>
      </c>
      <c r="O549" s="113">
        <f t="shared" si="95"/>
        <v>0</v>
      </c>
      <c r="P549" s="115"/>
      <c r="Q549" s="312"/>
      <c r="R549" s="116" t="s">
        <v>935</v>
      </c>
      <c r="S549" s="62"/>
      <c r="T549" s="62"/>
      <c r="U549" s="98"/>
      <c r="V549" s="98"/>
      <c r="W549" s="99"/>
    </row>
    <row r="550" spans="1:23" ht="99.95" customHeight="1" x14ac:dyDescent="0.25">
      <c r="A550" s="741">
        <v>9</v>
      </c>
      <c r="B550" s="645" t="s">
        <v>622</v>
      </c>
      <c r="C550" s="660" t="s">
        <v>634</v>
      </c>
      <c r="D550" s="643">
        <v>5000758</v>
      </c>
      <c r="E550" s="660" t="s">
        <v>631</v>
      </c>
      <c r="F550" s="311"/>
      <c r="G550" s="653">
        <v>42795</v>
      </c>
      <c r="H550" s="653">
        <v>42795</v>
      </c>
      <c r="I550" s="647">
        <v>64</v>
      </c>
      <c r="J550" s="648">
        <v>1103631.1200000001</v>
      </c>
      <c r="K550" s="648">
        <v>1103631.1200000001</v>
      </c>
      <c r="L550" s="648">
        <v>1081235.8800000001</v>
      </c>
      <c r="M550" s="648">
        <v>973112.3</v>
      </c>
      <c r="N550" s="663">
        <v>973112.3</v>
      </c>
      <c r="O550" s="113">
        <f t="shared" si="95"/>
        <v>0</v>
      </c>
      <c r="P550" s="115"/>
      <c r="Q550" s="312"/>
      <c r="R550" s="116" t="s">
        <v>935</v>
      </c>
    </row>
    <row r="551" spans="1:23" ht="58.5" customHeight="1" x14ac:dyDescent="0.25">
      <c r="A551" s="741">
        <v>10</v>
      </c>
      <c r="B551" s="645" t="s">
        <v>622</v>
      </c>
      <c r="C551" s="660" t="s">
        <v>633</v>
      </c>
      <c r="D551" s="643">
        <v>5003947</v>
      </c>
      <c r="E551" s="664" t="s">
        <v>632</v>
      </c>
      <c r="F551" s="311"/>
      <c r="G551" s="665">
        <v>43487</v>
      </c>
      <c r="H551" s="321">
        <v>42486</v>
      </c>
      <c r="I551" s="647">
        <v>86</v>
      </c>
      <c r="J551" s="322">
        <v>2582120.29</v>
      </c>
      <c r="K551" s="649">
        <v>1775725.89</v>
      </c>
      <c r="L551" s="649">
        <v>1203912.79</v>
      </c>
      <c r="M551" s="649">
        <v>1203912.79</v>
      </c>
      <c r="N551" s="650">
        <v>0</v>
      </c>
      <c r="O551" s="113"/>
      <c r="P551" s="115"/>
      <c r="Q551" s="312"/>
      <c r="R551" s="116" t="s">
        <v>935</v>
      </c>
    </row>
    <row r="552" spans="1:23" ht="63.75" customHeight="1" x14ac:dyDescent="0.25">
      <c r="A552" s="741">
        <v>11</v>
      </c>
      <c r="B552" s="645" t="s">
        <v>622</v>
      </c>
      <c r="C552" s="660" t="s">
        <v>633</v>
      </c>
      <c r="D552" s="643">
        <v>5042208</v>
      </c>
      <c r="E552" s="660" t="s">
        <v>635</v>
      </c>
      <c r="F552" s="314"/>
      <c r="G552" s="653">
        <v>43607</v>
      </c>
      <c r="H552" s="653">
        <v>43619</v>
      </c>
      <c r="I552" s="656">
        <v>26</v>
      </c>
      <c r="J552" s="657">
        <v>2728000</v>
      </c>
      <c r="K552" s="649">
        <v>0</v>
      </c>
      <c r="L552" s="649">
        <v>0</v>
      </c>
      <c r="M552" s="649">
        <v>0</v>
      </c>
      <c r="N552" s="650">
        <v>0</v>
      </c>
      <c r="O552" s="113"/>
      <c r="P552" s="115"/>
      <c r="Q552" s="312"/>
      <c r="R552" s="116" t="s">
        <v>935</v>
      </c>
    </row>
    <row r="553" spans="1:23" ht="90.75" customHeight="1" x14ac:dyDescent="0.25">
      <c r="A553" s="741">
        <v>12</v>
      </c>
      <c r="B553" s="645" t="s">
        <v>622</v>
      </c>
      <c r="C553" s="660" t="s">
        <v>637</v>
      </c>
      <c r="D553" s="643">
        <v>5004207</v>
      </c>
      <c r="E553" s="659" t="s">
        <v>636</v>
      </c>
      <c r="F553" s="314"/>
      <c r="G553" s="653">
        <v>43440</v>
      </c>
      <c r="H553" s="653">
        <v>43472</v>
      </c>
      <c r="I553" s="656">
        <v>42</v>
      </c>
      <c r="J553" s="657">
        <v>1146188.3500000001</v>
      </c>
      <c r="K553" s="657">
        <v>305581.05</v>
      </c>
      <c r="L553" s="649">
        <v>23435.999999999996</v>
      </c>
      <c r="M553" s="649">
        <v>23292.000000000004</v>
      </c>
      <c r="N553" s="650">
        <v>0</v>
      </c>
      <c r="O553" s="113"/>
      <c r="P553" s="115"/>
      <c r="Q553" s="312"/>
      <c r="R553" s="116" t="s">
        <v>935</v>
      </c>
    </row>
    <row r="554" spans="1:23" ht="56.25" customHeight="1" x14ac:dyDescent="0.25">
      <c r="A554" s="741">
        <v>13</v>
      </c>
      <c r="B554" s="645" t="s">
        <v>622</v>
      </c>
      <c r="C554" s="644" t="s">
        <v>613</v>
      </c>
      <c r="D554" s="643">
        <v>5001240</v>
      </c>
      <c r="E554" s="660" t="s">
        <v>638</v>
      </c>
      <c r="F554" s="314"/>
      <c r="G554" s="653">
        <v>42586</v>
      </c>
      <c r="H554" s="653">
        <v>42550</v>
      </c>
      <c r="I554" s="656">
        <v>78</v>
      </c>
      <c r="J554" s="657">
        <v>249601.56</v>
      </c>
      <c r="K554" s="657">
        <v>249601.56</v>
      </c>
      <c r="L554" s="661">
        <v>78925.350000000006</v>
      </c>
      <c r="M554" s="661">
        <v>78727.59</v>
      </c>
      <c r="N554" s="662">
        <v>67397.41</v>
      </c>
      <c r="O554" s="113">
        <f t="shared" si="95"/>
        <v>0.16811002084501456</v>
      </c>
      <c r="P554" s="115"/>
      <c r="Q554" s="312"/>
      <c r="R554" s="116" t="s">
        <v>935</v>
      </c>
    </row>
    <row r="555" spans="1:23" ht="84.95" customHeight="1" x14ac:dyDescent="0.25">
      <c r="A555" s="741">
        <v>14</v>
      </c>
      <c r="B555" s="645" t="s">
        <v>622</v>
      </c>
      <c r="C555" s="644" t="s">
        <v>613</v>
      </c>
      <c r="D555" s="643">
        <v>5010966</v>
      </c>
      <c r="E555" s="660" t="s">
        <v>640</v>
      </c>
      <c r="F555" s="311"/>
      <c r="G555" s="653">
        <v>43091</v>
      </c>
      <c r="H555" s="653">
        <v>42737</v>
      </c>
      <c r="I555" s="647">
        <v>72</v>
      </c>
      <c r="J555" s="648">
        <v>250770.44</v>
      </c>
      <c r="K555" s="648">
        <v>250770.44</v>
      </c>
      <c r="L555" s="648">
        <v>53452.56</v>
      </c>
      <c r="M555" s="648">
        <v>53452.56</v>
      </c>
      <c r="N555" s="663">
        <v>11149.710000000001</v>
      </c>
      <c r="O555" s="113">
        <f t="shared" si="95"/>
        <v>3.7940762584856462</v>
      </c>
      <c r="P555" s="115"/>
      <c r="Q555" s="312"/>
      <c r="R555" s="116" t="s">
        <v>935</v>
      </c>
    </row>
    <row r="556" spans="1:23" ht="84.95" customHeight="1" x14ac:dyDescent="0.25">
      <c r="A556" s="741">
        <v>15</v>
      </c>
      <c r="B556" s="645" t="s">
        <v>622</v>
      </c>
      <c r="C556" s="644" t="s">
        <v>613</v>
      </c>
      <c r="D556" s="643">
        <v>5023646</v>
      </c>
      <c r="E556" s="660" t="s">
        <v>639</v>
      </c>
      <c r="F556" s="311"/>
      <c r="G556" s="653">
        <v>43188</v>
      </c>
      <c r="H556" s="653">
        <v>43192</v>
      </c>
      <c r="I556" s="647">
        <v>63</v>
      </c>
      <c r="J556" s="648">
        <v>9400</v>
      </c>
      <c r="K556" s="648">
        <v>9400</v>
      </c>
      <c r="L556" s="648">
        <v>577.84</v>
      </c>
      <c r="M556" s="648">
        <v>577.84</v>
      </c>
      <c r="N556" s="663">
        <v>577.84</v>
      </c>
      <c r="O556" s="113">
        <f t="shared" si="95"/>
        <v>0</v>
      </c>
      <c r="P556" s="115"/>
      <c r="Q556" s="312"/>
      <c r="R556" s="116" t="s">
        <v>935</v>
      </c>
    </row>
    <row r="557" spans="1:23" ht="84.95" customHeight="1" x14ac:dyDescent="0.25">
      <c r="A557" s="741">
        <v>16</v>
      </c>
      <c r="B557" s="645" t="s">
        <v>622</v>
      </c>
      <c r="C557" s="644" t="s">
        <v>613</v>
      </c>
      <c r="D557" s="643">
        <v>5029485</v>
      </c>
      <c r="E557" s="660" t="s">
        <v>641</v>
      </c>
      <c r="F557" s="311"/>
      <c r="G557" s="653">
        <v>43271</v>
      </c>
      <c r="H557" s="653">
        <v>43296</v>
      </c>
      <c r="I557" s="647">
        <v>59</v>
      </c>
      <c r="J557" s="666">
        <v>3710</v>
      </c>
      <c r="K557" s="649">
        <v>0</v>
      </c>
      <c r="L557" s="649">
        <v>0</v>
      </c>
      <c r="M557" s="649">
        <v>0</v>
      </c>
      <c r="N557" s="650">
        <v>0</v>
      </c>
      <c r="O557" s="113"/>
      <c r="P557" s="115"/>
      <c r="Q557" s="312"/>
      <c r="R557" s="116" t="s">
        <v>935</v>
      </c>
    </row>
    <row r="558" spans="1:23" ht="84.95" customHeight="1" x14ac:dyDescent="0.25">
      <c r="A558" s="741">
        <v>17</v>
      </c>
      <c r="B558" s="667" t="s">
        <v>622</v>
      </c>
      <c r="C558" s="659" t="s">
        <v>622</v>
      </c>
      <c r="D558" s="643">
        <v>5003894</v>
      </c>
      <c r="E558" s="323" t="s">
        <v>930</v>
      </c>
      <c r="F558" s="314"/>
      <c r="G558" s="655">
        <v>42724</v>
      </c>
      <c r="H558" s="655">
        <v>42765</v>
      </c>
      <c r="I558" s="656">
        <v>9</v>
      </c>
      <c r="J558" s="668">
        <v>48980</v>
      </c>
      <c r="K558" s="657">
        <v>48980</v>
      </c>
      <c r="L558" s="657">
        <v>48980</v>
      </c>
      <c r="M558" s="657">
        <v>48980</v>
      </c>
      <c r="N558" s="658">
        <v>48980</v>
      </c>
      <c r="O558" s="113">
        <f t="shared" si="95"/>
        <v>0</v>
      </c>
      <c r="P558" s="115"/>
      <c r="Q558" s="312"/>
      <c r="R558" s="116" t="s">
        <v>935</v>
      </c>
    </row>
    <row r="559" spans="1:23" ht="95.1" customHeight="1" x14ac:dyDescent="0.25">
      <c r="A559" s="741">
        <v>18</v>
      </c>
      <c r="B559" s="667" t="s">
        <v>622</v>
      </c>
      <c r="C559" s="652" t="s">
        <v>613</v>
      </c>
      <c r="D559" s="643">
        <v>5041427</v>
      </c>
      <c r="E559" s="644" t="s">
        <v>642</v>
      </c>
      <c r="F559" s="643"/>
      <c r="G559" s="653">
        <v>43788</v>
      </c>
      <c r="H559" s="653">
        <v>44195</v>
      </c>
      <c r="I559" s="647">
        <v>30</v>
      </c>
      <c r="J559" s="324">
        <v>1000107.77</v>
      </c>
      <c r="K559" s="647"/>
      <c r="L559" s="648"/>
      <c r="M559" s="648"/>
      <c r="N559" s="663"/>
      <c r="O559" s="113"/>
      <c r="P559" s="115"/>
      <c r="Q559" s="312"/>
      <c r="R559" s="116" t="s">
        <v>935</v>
      </c>
    </row>
    <row r="560" spans="1:23" s="62" customFormat="1" ht="95.1" customHeight="1" x14ac:dyDescent="0.25">
      <c r="A560" s="741">
        <v>19</v>
      </c>
      <c r="B560" s="794" t="s">
        <v>622</v>
      </c>
      <c r="C560" s="652" t="s">
        <v>821</v>
      </c>
      <c r="D560" s="643">
        <v>5041861</v>
      </c>
      <c r="E560" s="660" t="s">
        <v>759</v>
      </c>
      <c r="F560" s="643"/>
      <c r="G560" s="653">
        <v>43788</v>
      </c>
      <c r="H560" s="653">
        <v>43798</v>
      </c>
      <c r="I560" s="647">
        <v>30</v>
      </c>
      <c r="J560" s="952">
        <v>696640</v>
      </c>
      <c r="K560" s="657">
        <v>197160</v>
      </c>
      <c r="L560" s="648"/>
      <c r="M560" s="648"/>
      <c r="N560" s="663"/>
      <c r="O560" s="113"/>
      <c r="P560" s="115"/>
      <c r="Q560" s="312"/>
      <c r="R560" s="116" t="s">
        <v>935</v>
      </c>
    </row>
    <row r="561" spans="1:18" s="62" customFormat="1" ht="95.1" customHeight="1" x14ac:dyDescent="0.25">
      <c r="A561" s="946">
        <v>20</v>
      </c>
      <c r="B561" s="947" t="s">
        <v>622</v>
      </c>
      <c r="C561" s="948" t="s">
        <v>819</v>
      </c>
      <c r="D561" s="643">
        <v>5061257</v>
      </c>
      <c r="E561" s="669" t="s">
        <v>820</v>
      </c>
      <c r="F561" s="643"/>
      <c r="G561" s="653">
        <v>43911</v>
      </c>
      <c r="H561" s="653">
        <v>43913</v>
      </c>
      <c r="I561" s="949">
        <v>6</v>
      </c>
      <c r="J561" s="954">
        <v>53689135.269999996</v>
      </c>
      <c r="K561" s="950">
        <v>12697097.289999999</v>
      </c>
      <c r="L561" s="950">
        <v>7026843.6699999999</v>
      </c>
      <c r="M561" s="950">
        <v>6941924.1899999995</v>
      </c>
      <c r="N561" s="951"/>
      <c r="O561" s="918"/>
      <c r="P561" s="931"/>
      <c r="Q561" s="938"/>
      <c r="R561" s="919" t="s">
        <v>991</v>
      </c>
    </row>
    <row r="562" spans="1:18" s="62" customFormat="1" ht="95.1" customHeight="1" x14ac:dyDescent="0.25">
      <c r="A562" s="741">
        <v>21</v>
      </c>
      <c r="B562" s="794" t="s">
        <v>622</v>
      </c>
      <c r="C562" s="652" t="s">
        <v>12</v>
      </c>
      <c r="D562" s="955">
        <v>5074725</v>
      </c>
      <c r="E562" s="957" t="s">
        <v>1078</v>
      </c>
      <c r="F562" s="956"/>
      <c r="G562" s="670">
        <v>44187</v>
      </c>
      <c r="H562" s="670">
        <v>44256</v>
      </c>
      <c r="I562" s="647">
        <v>12</v>
      </c>
      <c r="J562" s="325">
        <v>16652159.999999998</v>
      </c>
      <c r="K562" s="953"/>
      <c r="L562" s="648"/>
      <c r="M562" s="648"/>
      <c r="N562" s="663"/>
      <c r="O562" s="113"/>
      <c r="P562" s="115"/>
      <c r="Q562" s="312"/>
      <c r="R562" s="116" t="s">
        <v>935</v>
      </c>
    </row>
    <row r="563" spans="1:18" ht="63" customHeight="1" x14ac:dyDescent="0.25">
      <c r="A563" s="804" t="s">
        <v>643</v>
      </c>
      <c r="B563" s="997" t="s">
        <v>861</v>
      </c>
      <c r="C563" s="998"/>
      <c r="D563" s="998"/>
      <c r="E563" s="998"/>
      <c r="F563" s="998"/>
      <c r="G563" s="998"/>
      <c r="H563" s="1000"/>
      <c r="I563" s="326">
        <f>COUNTA(I542:I562)</f>
        <v>21</v>
      </c>
      <c r="J563" s="277">
        <f>SUM(J542:J562)</f>
        <v>128226012.88</v>
      </c>
      <c r="K563" s="277">
        <f>SUM(K542:K562)</f>
        <v>63526012.539999992</v>
      </c>
      <c r="L563" s="277">
        <f>SUM(L542:L562)</f>
        <v>38204243.139999993</v>
      </c>
      <c r="M563" s="318">
        <f>SUM(M542:M562)</f>
        <v>37648520.729999997</v>
      </c>
      <c r="N563" s="319">
        <f>SUM(N542:N562)</f>
        <v>24437266.772</v>
      </c>
      <c r="O563" s="133">
        <f t="shared" si="95"/>
        <v>0.54061913229745207</v>
      </c>
      <c r="P563" s="115"/>
      <c r="Q563" s="312"/>
      <c r="R563" s="116"/>
    </row>
    <row r="564" spans="1:18" ht="19.5" customHeight="1" x14ac:dyDescent="0.25">
      <c r="A564" s="774"/>
      <c r="B564" s="962" t="s">
        <v>471</v>
      </c>
      <c r="C564" s="999"/>
      <c r="D564" s="999"/>
      <c r="E564" s="999"/>
      <c r="F564" s="999"/>
      <c r="G564" s="999"/>
      <c r="H564" s="999"/>
      <c r="I564" s="999"/>
      <c r="J564" s="283" t="s">
        <v>1073</v>
      </c>
      <c r="K564" s="283" t="s">
        <v>1073</v>
      </c>
      <c r="L564" s="283" t="s">
        <v>1073</v>
      </c>
      <c r="M564" s="283" t="s">
        <v>1073</v>
      </c>
      <c r="N564" s="284" t="s">
        <v>730</v>
      </c>
      <c r="O564" s="115"/>
      <c r="P564" s="115"/>
      <c r="Q564" s="312"/>
      <c r="R564" s="116"/>
    </row>
    <row r="565" spans="1:18" ht="30" customHeight="1" x14ac:dyDescent="0.3">
      <c r="A565" s="774"/>
      <c r="B565" s="12"/>
      <c r="C565" s="12"/>
      <c r="D565" s="12"/>
      <c r="E565" s="12"/>
      <c r="F565" s="12"/>
      <c r="G565" s="12"/>
      <c r="H565" s="12"/>
      <c r="I565" s="12"/>
      <c r="J565" s="12"/>
      <c r="K565" s="40">
        <f>K563/J563</f>
        <v>0.49542219330683435</v>
      </c>
      <c r="L565" s="40">
        <f>L563/J563</f>
        <v>0.29794456118473667</v>
      </c>
      <c r="M565" s="40">
        <f>M563/J563</f>
        <v>0.29361063238574903</v>
      </c>
      <c r="N565" s="12"/>
      <c r="O565" s="12"/>
      <c r="P565" s="12"/>
      <c r="Q565" s="12"/>
      <c r="R565" s="100"/>
    </row>
    <row r="566" spans="1:18" ht="12" customHeight="1" x14ac:dyDescent="0.25">
      <c r="A566" s="108"/>
    </row>
    <row r="567" spans="1:18" ht="30" customHeight="1" x14ac:dyDescent="0.25">
      <c r="A567" s="774"/>
      <c r="B567" s="12"/>
      <c r="C567" s="12"/>
      <c r="D567" s="12"/>
      <c r="E567" s="12"/>
      <c r="F567" s="12"/>
      <c r="G567" s="12"/>
      <c r="H567" s="12"/>
      <c r="I567" s="12"/>
      <c r="J567" s="12"/>
      <c r="K567" s="12"/>
      <c r="L567" s="12"/>
      <c r="M567" s="12"/>
      <c r="N567" s="12"/>
      <c r="O567" s="12"/>
      <c r="P567" s="12"/>
      <c r="Q567" s="12"/>
      <c r="R567" s="100"/>
    </row>
    <row r="568" spans="1:18" ht="30" customHeight="1" x14ac:dyDescent="0.3">
      <c r="A568" s="774"/>
      <c r="B568" s="23" t="s">
        <v>1092</v>
      </c>
      <c r="C568" s="24"/>
      <c r="D568" s="24"/>
      <c r="E568" s="24"/>
      <c r="F568" s="12"/>
      <c r="G568" s="12"/>
      <c r="H568" s="12"/>
      <c r="I568" s="12"/>
      <c r="J568" s="12"/>
      <c r="K568" s="12"/>
      <c r="L568" s="12"/>
      <c r="M568" s="12"/>
      <c r="N568" s="12"/>
      <c r="O568" s="12"/>
      <c r="P568" s="12"/>
      <c r="Q568" s="12"/>
      <c r="R568" s="100"/>
    </row>
    <row r="569" spans="1:18" ht="42" customHeight="1" x14ac:dyDescent="0.25">
      <c r="A569" s="109" t="s">
        <v>470</v>
      </c>
      <c r="B569" s="775" t="s">
        <v>0</v>
      </c>
      <c r="C569" s="6" t="s">
        <v>1</v>
      </c>
      <c r="D569" s="7" t="s">
        <v>2</v>
      </c>
      <c r="E569" s="3" t="s">
        <v>3</v>
      </c>
      <c r="F569" s="7" t="s">
        <v>4</v>
      </c>
      <c r="G569" s="7" t="s">
        <v>5</v>
      </c>
      <c r="H569" s="7" t="s">
        <v>6</v>
      </c>
      <c r="I569" s="4" t="s">
        <v>7</v>
      </c>
      <c r="J569" s="5" t="s">
        <v>8</v>
      </c>
      <c r="K569" s="5" t="s">
        <v>201</v>
      </c>
      <c r="L569" s="5" t="s">
        <v>9</v>
      </c>
      <c r="M569" s="5" t="s">
        <v>10</v>
      </c>
      <c r="N569" s="8" t="s">
        <v>202</v>
      </c>
      <c r="O569" s="737" t="s">
        <v>975</v>
      </c>
      <c r="P569" s="738" t="s">
        <v>976</v>
      </c>
      <c r="Q569" s="80" t="s">
        <v>867</v>
      </c>
      <c r="R569" s="80" t="s">
        <v>977</v>
      </c>
    </row>
    <row r="570" spans="1:18" ht="70.5" customHeight="1" x14ac:dyDescent="0.25">
      <c r="A570" s="741">
        <v>1</v>
      </c>
      <c r="B570" s="795" t="s">
        <v>661</v>
      </c>
      <c r="C570" s="673" t="s">
        <v>656</v>
      </c>
      <c r="D570" s="673" t="s">
        <v>673</v>
      </c>
      <c r="E570" s="673" t="s">
        <v>651</v>
      </c>
      <c r="F570" s="129" t="s">
        <v>14</v>
      </c>
      <c r="G570" s="674">
        <v>43621</v>
      </c>
      <c r="H570" s="670">
        <v>43358</v>
      </c>
      <c r="I570" s="675">
        <v>64</v>
      </c>
      <c r="J570" s="676">
        <v>3850000</v>
      </c>
      <c r="K570" s="677"/>
      <c r="L570" s="677"/>
      <c r="M570" s="677"/>
      <c r="N570" s="678"/>
      <c r="O570" s="115"/>
      <c r="P570" s="115"/>
      <c r="Q570" s="115"/>
      <c r="R570" s="116" t="s">
        <v>935</v>
      </c>
    </row>
    <row r="571" spans="1:18" ht="63" customHeight="1" x14ac:dyDescent="0.25">
      <c r="A571" s="741">
        <f>A570+1</f>
        <v>2</v>
      </c>
      <c r="B571" s="795" t="s">
        <v>661</v>
      </c>
      <c r="C571" s="673" t="s">
        <v>657</v>
      </c>
      <c r="D571" s="673" t="s">
        <v>674</v>
      </c>
      <c r="E571" s="673" t="s">
        <v>652</v>
      </c>
      <c r="F571" s="129" t="s">
        <v>14</v>
      </c>
      <c r="G571" s="674">
        <v>43621</v>
      </c>
      <c r="H571" s="679">
        <v>42130</v>
      </c>
      <c r="I571" s="656">
        <v>104</v>
      </c>
      <c r="J571" s="676">
        <v>2460439.56</v>
      </c>
      <c r="K571" s="680"/>
      <c r="L571" s="680"/>
      <c r="M571" s="680"/>
      <c r="N571" s="681"/>
      <c r="O571" s="115"/>
      <c r="P571" s="115"/>
      <c r="Q571" s="115"/>
      <c r="R571" s="116" t="s">
        <v>935</v>
      </c>
    </row>
    <row r="572" spans="1:18" ht="80.25" customHeight="1" x14ac:dyDescent="0.25">
      <c r="A572" s="741">
        <f t="shared" ref="A572:A617" si="96">A571+1</f>
        <v>3</v>
      </c>
      <c r="B572" s="795" t="s">
        <v>661</v>
      </c>
      <c r="C572" s="673" t="s">
        <v>658</v>
      </c>
      <c r="D572" s="673" t="s">
        <v>675</v>
      </c>
      <c r="E572" s="673" t="s">
        <v>653</v>
      </c>
      <c r="F572" s="129" t="s">
        <v>14</v>
      </c>
      <c r="G572" s="674">
        <v>43621</v>
      </c>
      <c r="H572" s="670">
        <v>43280</v>
      </c>
      <c r="I572" s="675">
        <v>66</v>
      </c>
      <c r="J572" s="676">
        <v>4450000</v>
      </c>
      <c r="K572" s="677"/>
      <c r="L572" s="677"/>
      <c r="M572" s="677"/>
      <c r="N572" s="312"/>
      <c r="O572" s="115"/>
      <c r="P572" s="115"/>
      <c r="Q572" s="115"/>
      <c r="R572" s="116" t="s">
        <v>935</v>
      </c>
    </row>
    <row r="573" spans="1:18" ht="69.75" customHeight="1" x14ac:dyDescent="0.25">
      <c r="A573" s="741">
        <f t="shared" si="96"/>
        <v>4</v>
      </c>
      <c r="B573" s="795" t="s">
        <v>661</v>
      </c>
      <c r="C573" s="673" t="s">
        <v>659</v>
      </c>
      <c r="D573" s="673" t="s">
        <v>676</v>
      </c>
      <c r="E573" s="673" t="s">
        <v>654</v>
      </c>
      <c r="F573" s="129" t="s">
        <v>14</v>
      </c>
      <c r="G573" s="674">
        <v>43621</v>
      </c>
      <c r="H573" s="670">
        <v>43291</v>
      </c>
      <c r="I573" s="675">
        <v>66</v>
      </c>
      <c r="J573" s="676">
        <v>3571400</v>
      </c>
      <c r="K573" s="677"/>
      <c r="L573" s="677"/>
      <c r="M573" s="677"/>
      <c r="N573" s="312"/>
      <c r="O573" s="115"/>
      <c r="P573" s="115"/>
      <c r="Q573" s="115"/>
      <c r="R573" s="116" t="s">
        <v>935</v>
      </c>
    </row>
    <row r="574" spans="1:18" ht="66" customHeight="1" x14ac:dyDescent="0.25">
      <c r="A574" s="741">
        <f t="shared" si="96"/>
        <v>5</v>
      </c>
      <c r="B574" s="795" t="s">
        <v>661</v>
      </c>
      <c r="C574" s="673" t="s">
        <v>660</v>
      </c>
      <c r="D574" s="673" t="s">
        <v>677</v>
      </c>
      <c r="E574" s="673" t="s">
        <v>655</v>
      </c>
      <c r="F574" s="129" t="s">
        <v>14</v>
      </c>
      <c r="G574" s="674">
        <v>43621</v>
      </c>
      <c r="H574" s="670">
        <v>43563</v>
      </c>
      <c r="I574" s="675">
        <v>57</v>
      </c>
      <c r="J574" s="676">
        <v>4000000</v>
      </c>
      <c r="K574" s="677"/>
      <c r="L574" s="677"/>
      <c r="M574" s="677"/>
      <c r="N574" s="312"/>
      <c r="O574" s="115"/>
      <c r="P574" s="115"/>
      <c r="Q574" s="115"/>
      <c r="R574" s="116" t="s">
        <v>935</v>
      </c>
    </row>
    <row r="575" spans="1:18" ht="55.5" customHeight="1" x14ac:dyDescent="0.25">
      <c r="A575" s="741">
        <f t="shared" si="96"/>
        <v>6</v>
      </c>
      <c r="B575" s="795" t="s">
        <v>661</v>
      </c>
      <c r="C575" s="673" t="s">
        <v>662</v>
      </c>
      <c r="D575" s="673" t="s">
        <v>678</v>
      </c>
      <c r="E575" s="673" t="s">
        <v>694</v>
      </c>
      <c r="F575" s="129" t="s">
        <v>14</v>
      </c>
      <c r="G575" s="674">
        <v>43621</v>
      </c>
      <c r="H575" s="670">
        <v>43369</v>
      </c>
      <c r="I575" s="675">
        <v>24</v>
      </c>
      <c r="J575" s="676">
        <v>4436904</v>
      </c>
      <c r="K575" s="677"/>
      <c r="L575" s="677"/>
      <c r="M575" s="677"/>
      <c r="N575" s="312"/>
      <c r="O575" s="115"/>
      <c r="P575" s="115"/>
      <c r="Q575" s="115"/>
      <c r="R575" s="116" t="s">
        <v>935</v>
      </c>
    </row>
    <row r="576" spans="1:18" ht="55.5" customHeight="1" x14ac:dyDescent="0.25">
      <c r="A576" s="741">
        <f t="shared" si="96"/>
        <v>7</v>
      </c>
      <c r="B576" s="795" t="s">
        <v>661</v>
      </c>
      <c r="C576" s="673" t="s">
        <v>663</v>
      </c>
      <c r="D576" s="673" t="s">
        <v>679</v>
      </c>
      <c r="E576" s="673" t="s">
        <v>695</v>
      </c>
      <c r="F576" s="129" t="s">
        <v>14</v>
      </c>
      <c r="G576" s="674">
        <v>43720</v>
      </c>
      <c r="H576" s="670">
        <v>43831</v>
      </c>
      <c r="I576" s="675">
        <v>48</v>
      </c>
      <c r="J576" s="290">
        <v>4420372.32</v>
      </c>
      <c r="K576" s="677"/>
      <c r="L576" s="677"/>
      <c r="M576" s="677"/>
      <c r="N576" s="312"/>
      <c r="O576" s="115"/>
      <c r="P576" s="115"/>
      <c r="Q576" s="115"/>
      <c r="R576" s="116" t="s">
        <v>935</v>
      </c>
    </row>
    <row r="577" spans="1:18" ht="77.25" customHeight="1" x14ac:dyDescent="0.25">
      <c r="A577" s="741">
        <f t="shared" si="96"/>
        <v>8</v>
      </c>
      <c r="B577" s="795" t="s">
        <v>661</v>
      </c>
      <c r="C577" s="673" t="s">
        <v>664</v>
      </c>
      <c r="D577" s="673" t="s">
        <v>680</v>
      </c>
      <c r="E577" s="673" t="s">
        <v>696</v>
      </c>
      <c r="F577" s="129" t="s">
        <v>14</v>
      </c>
      <c r="G577" s="674">
        <v>43621</v>
      </c>
      <c r="H577" s="670">
        <v>43334</v>
      </c>
      <c r="I577" s="675">
        <v>64</v>
      </c>
      <c r="J577" s="676">
        <v>1956720</v>
      </c>
      <c r="K577" s="677"/>
      <c r="L577" s="677"/>
      <c r="M577" s="677"/>
      <c r="N577" s="312"/>
      <c r="O577" s="115"/>
      <c r="P577" s="115"/>
      <c r="Q577" s="115"/>
      <c r="R577" s="116" t="s">
        <v>935</v>
      </c>
    </row>
    <row r="578" spans="1:18" ht="69" customHeight="1" x14ac:dyDescent="0.25">
      <c r="A578" s="741">
        <f t="shared" si="96"/>
        <v>9</v>
      </c>
      <c r="B578" s="795" t="s">
        <v>661</v>
      </c>
      <c r="C578" s="673" t="s">
        <v>665</v>
      </c>
      <c r="D578" s="673" t="s">
        <v>681</v>
      </c>
      <c r="E578" s="673" t="s">
        <v>697</v>
      </c>
      <c r="F578" s="129" t="s">
        <v>14</v>
      </c>
      <c r="G578" s="674">
        <v>43621</v>
      </c>
      <c r="H578" s="670">
        <v>43273</v>
      </c>
      <c r="I578" s="675">
        <v>66</v>
      </c>
      <c r="J578" s="676">
        <v>919353.88</v>
      </c>
      <c r="K578" s="677">
        <v>18096.48</v>
      </c>
      <c r="L578" s="677">
        <v>18096.48</v>
      </c>
      <c r="M578" s="677">
        <v>18096.48</v>
      </c>
      <c r="N578" s="312"/>
      <c r="O578" s="115"/>
      <c r="P578" s="115"/>
      <c r="Q578" s="115"/>
      <c r="R578" s="116" t="s">
        <v>935</v>
      </c>
    </row>
    <row r="579" spans="1:18" ht="64.5" customHeight="1" x14ac:dyDescent="0.25">
      <c r="A579" s="741">
        <f t="shared" si="96"/>
        <v>10</v>
      </c>
      <c r="B579" s="795" t="s">
        <v>661</v>
      </c>
      <c r="C579" s="673" t="s">
        <v>666</v>
      </c>
      <c r="D579" s="673" t="s">
        <v>682</v>
      </c>
      <c r="E579" s="673" t="s">
        <v>698</v>
      </c>
      <c r="F579" s="129" t="s">
        <v>14</v>
      </c>
      <c r="G579" s="674">
        <v>43621</v>
      </c>
      <c r="H579" s="670">
        <v>43312</v>
      </c>
      <c r="I579" s="675">
        <v>65</v>
      </c>
      <c r="J579" s="676">
        <v>1481183.05</v>
      </c>
      <c r="K579" s="290">
        <v>15183.5</v>
      </c>
      <c r="L579" s="290">
        <v>15183.5</v>
      </c>
      <c r="M579" s="290">
        <v>15183.5</v>
      </c>
      <c r="N579" s="295">
        <v>15183.5</v>
      </c>
      <c r="O579" s="113">
        <f>(M579-N579)/N579</f>
        <v>0</v>
      </c>
      <c r="P579" s="115"/>
      <c r="Q579" s="115"/>
      <c r="R579" s="116" t="s">
        <v>935</v>
      </c>
    </row>
    <row r="580" spans="1:18" ht="70.5" customHeight="1" x14ac:dyDescent="0.25">
      <c r="A580" s="741">
        <f t="shared" si="96"/>
        <v>11</v>
      </c>
      <c r="B580" s="795" t="s">
        <v>661</v>
      </c>
      <c r="C580" s="673" t="s">
        <v>667</v>
      </c>
      <c r="D580" s="673" t="s">
        <v>683</v>
      </c>
      <c r="E580" s="673" t="s">
        <v>699</v>
      </c>
      <c r="F580" s="129" t="s">
        <v>14</v>
      </c>
      <c r="G580" s="674">
        <v>43621</v>
      </c>
      <c r="H580" s="670">
        <v>43375</v>
      </c>
      <c r="I580" s="675">
        <v>39</v>
      </c>
      <c r="J580" s="676">
        <v>3730877.35</v>
      </c>
      <c r="K580" s="682"/>
      <c r="L580" s="677"/>
      <c r="M580" s="677"/>
      <c r="N580" s="312"/>
      <c r="O580" s="115"/>
      <c r="P580" s="115"/>
      <c r="Q580" s="115"/>
      <c r="R580" s="116" t="s">
        <v>935</v>
      </c>
    </row>
    <row r="581" spans="1:18" ht="71.25" customHeight="1" x14ac:dyDescent="0.25">
      <c r="A581" s="741">
        <f t="shared" si="96"/>
        <v>12</v>
      </c>
      <c r="B581" s="795" t="s">
        <v>661</v>
      </c>
      <c r="C581" s="673" t="s">
        <v>668</v>
      </c>
      <c r="D581" s="673" t="s">
        <v>684</v>
      </c>
      <c r="E581" s="673" t="s">
        <v>700</v>
      </c>
      <c r="F581" s="129" t="s">
        <v>14</v>
      </c>
      <c r="G581" s="674">
        <v>43621</v>
      </c>
      <c r="H581" s="670">
        <v>43283</v>
      </c>
      <c r="I581" s="675">
        <v>66</v>
      </c>
      <c r="J581" s="676">
        <v>2429495.9</v>
      </c>
      <c r="K581" s="445">
        <v>15500</v>
      </c>
      <c r="L581" s="677">
        <v>15500</v>
      </c>
      <c r="M581" s="677">
        <v>15500</v>
      </c>
      <c r="N581" s="312"/>
      <c r="O581" s="115"/>
      <c r="P581" s="115"/>
      <c r="Q581" s="115"/>
      <c r="R581" s="116" t="s">
        <v>935</v>
      </c>
    </row>
    <row r="582" spans="1:18" ht="77.25" customHeight="1" x14ac:dyDescent="0.25">
      <c r="A582" s="741">
        <f t="shared" si="96"/>
        <v>13</v>
      </c>
      <c r="B582" s="795" t="s">
        <v>661</v>
      </c>
      <c r="C582" s="673" t="s">
        <v>669</v>
      </c>
      <c r="D582" s="673" t="s">
        <v>685</v>
      </c>
      <c r="E582" s="673" t="s">
        <v>701</v>
      </c>
      <c r="F582" s="129" t="s">
        <v>14</v>
      </c>
      <c r="G582" s="674">
        <v>43621</v>
      </c>
      <c r="H582" s="670">
        <v>43201</v>
      </c>
      <c r="I582" s="675">
        <v>43</v>
      </c>
      <c r="J582" s="676">
        <v>4203652.25</v>
      </c>
      <c r="K582" s="677"/>
      <c r="L582" s="677"/>
      <c r="M582" s="677"/>
      <c r="N582" s="312"/>
      <c r="O582" s="115"/>
      <c r="P582" s="115"/>
      <c r="Q582" s="115"/>
      <c r="R582" s="116" t="s">
        <v>935</v>
      </c>
    </row>
    <row r="583" spans="1:18" ht="69.75" customHeight="1" x14ac:dyDescent="0.25">
      <c r="A583" s="741">
        <f t="shared" si="96"/>
        <v>14</v>
      </c>
      <c r="B583" s="795" t="s">
        <v>661</v>
      </c>
      <c r="C583" s="673" t="s">
        <v>670</v>
      </c>
      <c r="D583" s="673" t="s">
        <v>686</v>
      </c>
      <c r="E583" s="673" t="s">
        <v>702</v>
      </c>
      <c r="F583" s="129" t="s">
        <v>14</v>
      </c>
      <c r="G583" s="674">
        <v>43621</v>
      </c>
      <c r="H583" s="670">
        <v>43312</v>
      </c>
      <c r="I583" s="675">
        <v>65</v>
      </c>
      <c r="J583" s="676">
        <v>4215842.0199999996</v>
      </c>
      <c r="K583" s="677">
        <v>39737.99</v>
      </c>
      <c r="L583" s="677">
        <v>39737.99</v>
      </c>
      <c r="M583" s="677">
        <v>39737.99</v>
      </c>
      <c r="N583" s="312"/>
      <c r="O583" s="115"/>
      <c r="P583" s="115"/>
      <c r="Q583" s="115"/>
      <c r="R583" s="116" t="s">
        <v>935</v>
      </c>
    </row>
    <row r="584" spans="1:18" ht="75" customHeight="1" x14ac:dyDescent="0.25">
      <c r="A584" s="741">
        <f t="shared" si="96"/>
        <v>15</v>
      </c>
      <c r="B584" s="795" t="s">
        <v>661</v>
      </c>
      <c r="C584" s="673" t="s">
        <v>672</v>
      </c>
      <c r="D584" s="673" t="s">
        <v>687</v>
      </c>
      <c r="E584" s="673" t="s">
        <v>703</v>
      </c>
      <c r="F584" s="129" t="s">
        <v>14</v>
      </c>
      <c r="G584" s="674">
        <v>43649</v>
      </c>
      <c r="H584" s="670">
        <v>43245</v>
      </c>
      <c r="I584" s="675">
        <v>67</v>
      </c>
      <c r="J584" s="290">
        <v>3678161.83</v>
      </c>
      <c r="K584" s="677">
        <v>30996.9</v>
      </c>
      <c r="L584" s="677">
        <v>16116.9</v>
      </c>
      <c r="M584" s="677">
        <v>16116.9</v>
      </c>
      <c r="N584" s="312"/>
      <c r="O584" s="115"/>
      <c r="P584" s="115"/>
      <c r="Q584" s="115"/>
      <c r="R584" s="116" t="s">
        <v>935</v>
      </c>
    </row>
    <row r="585" spans="1:18" ht="66" customHeight="1" x14ac:dyDescent="0.25">
      <c r="A585" s="741">
        <f t="shared" si="96"/>
        <v>16</v>
      </c>
      <c r="B585" s="795" t="s">
        <v>661</v>
      </c>
      <c r="C585" s="673" t="s">
        <v>671</v>
      </c>
      <c r="D585" s="673" t="s">
        <v>688</v>
      </c>
      <c r="E585" s="673" t="s">
        <v>704</v>
      </c>
      <c r="F585" s="129" t="s">
        <v>14</v>
      </c>
      <c r="G585" s="674">
        <v>43621</v>
      </c>
      <c r="H585" s="670">
        <v>43431</v>
      </c>
      <c r="I585" s="675">
        <v>37</v>
      </c>
      <c r="J585" s="676">
        <v>3942322.92</v>
      </c>
      <c r="K585" s="677">
        <v>19889.599999999999</v>
      </c>
      <c r="L585" s="677">
        <v>19889.599999999999</v>
      </c>
      <c r="M585" s="677">
        <v>19889.599999999999</v>
      </c>
      <c r="N585" s="312"/>
      <c r="O585" s="115"/>
      <c r="P585" s="115"/>
      <c r="Q585" s="115"/>
      <c r="R585" s="116" t="s">
        <v>935</v>
      </c>
    </row>
    <row r="586" spans="1:18" ht="70.5" customHeight="1" x14ac:dyDescent="0.25">
      <c r="A586" s="741">
        <f t="shared" si="96"/>
        <v>17</v>
      </c>
      <c r="B586" s="795" t="s">
        <v>661</v>
      </c>
      <c r="C586" s="673" t="s">
        <v>705</v>
      </c>
      <c r="D586" s="673" t="s">
        <v>689</v>
      </c>
      <c r="E586" s="673" t="s">
        <v>710</v>
      </c>
      <c r="F586" s="129" t="s">
        <v>14</v>
      </c>
      <c r="G586" s="683">
        <v>43754</v>
      </c>
      <c r="H586" s="670">
        <v>43374</v>
      </c>
      <c r="I586" s="675">
        <v>63</v>
      </c>
      <c r="J586" s="290">
        <v>677353.47</v>
      </c>
      <c r="K586" s="676">
        <v>14920.4</v>
      </c>
      <c r="L586" s="676">
        <v>14920.4</v>
      </c>
      <c r="M586" s="676">
        <v>14920.4</v>
      </c>
      <c r="N586" s="312"/>
      <c r="O586" s="115"/>
      <c r="P586" s="115"/>
      <c r="Q586" s="115"/>
      <c r="R586" s="116" t="s">
        <v>935</v>
      </c>
    </row>
    <row r="587" spans="1:18" ht="71.25" customHeight="1" x14ac:dyDescent="0.25">
      <c r="A587" s="741">
        <f t="shared" si="96"/>
        <v>18</v>
      </c>
      <c r="B587" s="795" t="s">
        <v>661</v>
      </c>
      <c r="C587" s="673" t="s">
        <v>706</v>
      </c>
      <c r="D587" s="673" t="s">
        <v>690</v>
      </c>
      <c r="E587" s="673" t="s">
        <v>711</v>
      </c>
      <c r="F587" s="129" t="s">
        <v>14</v>
      </c>
      <c r="G587" s="683">
        <v>43781</v>
      </c>
      <c r="H587" s="670">
        <v>43515</v>
      </c>
      <c r="I587" s="675">
        <v>58</v>
      </c>
      <c r="J587" s="290">
        <v>4444756</v>
      </c>
      <c r="K587" s="677"/>
      <c r="L587" s="677"/>
      <c r="M587" s="677"/>
      <c r="N587" s="312"/>
      <c r="O587" s="115"/>
      <c r="P587" s="115"/>
      <c r="Q587" s="115"/>
      <c r="R587" s="116" t="s">
        <v>935</v>
      </c>
    </row>
    <row r="588" spans="1:18" ht="69" customHeight="1" x14ac:dyDescent="0.25">
      <c r="A588" s="741">
        <f t="shared" si="96"/>
        <v>19</v>
      </c>
      <c r="B588" s="795" t="s">
        <v>661</v>
      </c>
      <c r="C588" s="673" t="s">
        <v>707</v>
      </c>
      <c r="D588" s="673" t="s">
        <v>691</v>
      </c>
      <c r="E588" s="673" t="s">
        <v>712</v>
      </c>
      <c r="F588" s="129" t="s">
        <v>14</v>
      </c>
      <c r="G588" s="683">
        <v>43777</v>
      </c>
      <c r="H588" s="670">
        <v>43514</v>
      </c>
      <c r="I588" s="675">
        <v>58</v>
      </c>
      <c r="J588" s="676">
        <v>3520363.1</v>
      </c>
      <c r="K588" s="677">
        <v>21700</v>
      </c>
      <c r="L588" s="677">
        <v>13640</v>
      </c>
      <c r="M588" s="677">
        <v>13640</v>
      </c>
      <c r="N588" s="312"/>
      <c r="O588" s="115"/>
      <c r="P588" s="115"/>
      <c r="Q588" s="115"/>
      <c r="R588" s="116" t="s">
        <v>935</v>
      </c>
    </row>
    <row r="589" spans="1:18" ht="76.5" customHeight="1" x14ac:dyDescent="0.25">
      <c r="A589" s="741">
        <f t="shared" si="96"/>
        <v>20</v>
      </c>
      <c r="B589" s="795" t="s">
        <v>661</v>
      </c>
      <c r="C589" s="673" t="s">
        <v>708</v>
      </c>
      <c r="D589" s="673" t="s">
        <v>692</v>
      </c>
      <c r="E589" s="673" t="s">
        <v>713</v>
      </c>
      <c r="F589" s="129" t="s">
        <v>14</v>
      </c>
      <c r="G589" s="683">
        <v>43777</v>
      </c>
      <c r="H589" s="670">
        <v>43545</v>
      </c>
      <c r="I589" s="675">
        <v>57</v>
      </c>
      <c r="J589" s="290">
        <v>4411302.28</v>
      </c>
      <c r="K589" s="677">
        <v>24304</v>
      </c>
      <c r="L589" s="677">
        <v>24304</v>
      </c>
      <c r="M589" s="677">
        <v>24304</v>
      </c>
      <c r="N589" s="312"/>
      <c r="O589" s="115"/>
      <c r="P589" s="115"/>
      <c r="Q589" s="115"/>
      <c r="R589" s="116" t="s">
        <v>935</v>
      </c>
    </row>
    <row r="590" spans="1:18" s="62" customFormat="1" ht="76.5" customHeight="1" x14ac:dyDescent="0.25">
      <c r="A590" s="741">
        <f t="shared" si="96"/>
        <v>21</v>
      </c>
      <c r="B590" s="795" t="s">
        <v>661</v>
      </c>
      <c r="C590" s="673" t="s">
        <v>709</v>
      </c>
      <c r="D590" s="673" t="s">
        <v>693</v>
      </c>
      <c r="E590" s="673" t="s">
        <v>714</v>
      </c>
      <c r="F590" s="129" t="s">
        <v>14</v>
      </c>
      <c r="G590" s="683">
        <v>43720</v>
      </c>
      <c r="H590" s="670">
        <v>43628</v>
      </c>
      <c r="I590" s="675">
        <v>55</v>
      </c>
      <c r="J590" s="290">
        <v>4440490</v>
      </c>
      <c r="K590" s="677"/>
      <c r="L590" s="677"/>
      <c r="M590" s="677"/>
      <c r="N590" s="312"/>
      <c r="O590" s="115"/>
      <c r="P590" s="115"/>
      <c r="Q590" s="115"/>
      <c r="R590" s="116" t="s">
        <v>935</v>
      </c>
    </row>
    <row r="591" spans="1:18" s="62" customFormat="1" ht="76.5" customHeight="1" x14ac:dyDescent="0.25">
      <c r="A591" s="741">
        <f t="shared" si="96"/>
        <v>22</v>
      </c>
      <c r="B591" s="795" t="s">
        <v>831</v>
      </c>
      <c r="C591" s="673" t="s">
        <v>597</v>
      </c>
      <c r="D591" s="673">
        <v>5062142</v>
      </c>
      <c r="E591" s="672" t="s">
        <v>832</v>
      </c>
      <c r="F591" s="660" t="s">
        <v>14</v>
      </c>
      <c r="G591" s="653">
        <v>44014</v>
      </c>
      <c r="H591" s="653">
        <v>43885</v>
      </c>
      <c r="I591" s="675">
        <v>46</v>
      </c>
      <c r="J591" s="290">
        <v>5446200</v>
      </c>
      <c r="K591" s="677">
        <v>30000</v>
      </c>
      <c r="L591" s="677">
        <v>30000</v>
      </c>
      <c r="M591" s="677">
        <v>30000</v>
      </c>
      <c r="N591" s="312"/>
      <c r="O591" s="115"/>
      <c r="P591" s="115"/>
      <c r="Q591" s="115"/>
      <c r="R591" s="116" t="s">
        <v>935</v>
      </c>
    </row>
    <row r="592" spans="1:18" s="62" customFormat="1" ht="76.5" customHeight="1" x14ac:dyDescent="0.25">
      <c r="A592" s="741">
        <f t="shared" si="96"/>
        <v>23</v>
      </c>
      <c r="B592" s="795" t="s">
        <v>831</v>
      </c>
      <c r="C592" s="660" t="s">
        <v>278</v>
      </c>
      <c r="D592" s="673">
        <v>5062103</v>
      </c>
      <c r="E592" s="684" t="s">
        <v>833</v>
      </c>
      <c r="F592" s="660" t="s">
        <v>14</v>
      </c>
      <c r="G592" s="653">
        <v>44014</v>
      </c>
      <c r="H592" s="653">
        <v>43819</v>
      </c>
      <c r="I592" s="675">
        <v>48</v>
      </c>
      <c r="J592" s="290">
        <v>5435713.3399999999</v>
      </c>
      <c r="K592" s="677"/>
      <c r="L592" s="677"/>
      <c r="M592" s="677"/>
      <c r="N592" s="312"/>
      <c r="O592" s="115"/>
      <c r="P592" s="115"/>
      <c r="Q592" s="115"/>
      <c r="R592" s="116" t="s">
        <v>935</v>
      </c>
    </row>
    <row r="593" spans="1:18" s="62" customFormat="1" ht="76.5" customHeight="1" x14ac:dyDescent="0.25">
      <c r="A593" s="741">
        <f t="shared" si="96"/>
        <v>24</v>
      </c>
      <c r="B593" s="795" t="s">
        <v>661</v>
      </c>
      <c r="C593" s="673" t="s">
        <v>264</v>
      </c>
      <c r="D593" s="673">
        <v>5041380</v>
      </c>
      <c r="E593" s="673" t="s">
        <v>824</v>
      </c>
      <c r="F593" s="684" t="s">
        <v>14</v>
      </c>
      <c r="G593" s="670">
        <v>44014</v>
      </c>
      <c r="H593" s="670">
        <v>43425</v>
      </c>
      <c r="I593" s="675">
        <v>61</v>
      </c>
      <c r="J593" s="290">
        <v>4255432.9800000004</v>
      </c>
      <c r="K593" s="677"/>
      <c r="L593" s="677"/>
      <c r="M593" s="677"/>
      <c r="N593" s="312"/>
      <c r="O593" s="115"/>
      <c r="P593" s="115"/>
      <c r="Q593" s="115"/>
      <c r="R593" s="116" t="s">
        <v>935</v>
      </c>
    </row>
    <row r="594" spans="1:18" s="62" customFormat="1" ht="76.5" customHeight="1" x14ac:dyDescent="0.25">
      <c r="A594" s="741">
        <f t="shared" si="96"/>
        <v>25</v>
      </c>
      <c r="B594" s="795" t="s">
        <v>661</v>
      </c>
      <c r="C594" s="684" t="s">
        <v>217</v>
      </c>
      <c r="D594" s="673">
        <v>5042210</v>
      </c>
      <c r="E594" s="684" t="s">
        <v>884</v>
      </c>
      <c r="F594" s="684" t="s">
        <v>14</v>
      </c>
      <c r="G594" s="670">
        <v>44035</v>
      </c>
      <c r="H594" s="670">
        <v>43503</v>
      </c>
      <c r="I594" s="675">
        <v>59</v>
      </c>
      <c r="J594" s="290">
        <v>3066869.2199999997</v>
      </c>
      <c r="K594" s="677"/>
      <c r="L594" s="677"/>
      <c r="M594" s="677"/>
      <c r="N594" s="312"/>
      <c r="O594" s="115"/>
      <c r="P594" s="115"/>
      <c r="Q594" s="115"/>
      <c r="R594" s="116" t="s">
        <v>935</v>
      </c>
    </row>
    <row r="595" spans="1:18" s="62" customFormat="1" ht="76.5" customHeight="1" x14ac:dyDescent="0.25">
      <c r="A595" s="741">
        <f t="shared" si="96"/>
        <v>26</v>
      </c>
      <c r="B595" s="795" t="s">
        <v>661</v>
      </c>
      <c r="C595" s="684" t="s">
        <v>235</v>
      </c>
      <c r="D595" s="685">
        <v>5041865</v>
      </c>
      <c r="E595" s="684" t="s">
        <v>885</v>
      </c>
      <c r="F595" s="684" t="s">
        <v>14</v>
      </c>
      <c r="G595" s="670">
        <v>44026</v>
      </c>
      <c r="H595" s="670">
        <v>43423</v>
      </c>
      <c r="I595" s="675">
        <v>61</v>
      </c>
      <c r="J595" s="290">
        <v>2781683.73</v>
      </c>
      <c r="K595" s="677"/>
      <c r="L595" s="677"/>
      <c r="M595" s="677"/>
      <c r="N595" s="312"/>
      <c r="O595" s="115"/>
      <c r="P595" s="115"/>
      <c r="Q595" s="115"/>
      <c r="R595" s="116" t="s">
        <v>935</v>
      </c>
    </row>
    <row r="596" spans="1:18" s="62" customFormat="1" ht="76.5" customHeight="1" x14ac:dyDescent="0.25">
      <c r="A596" s="741">
        <f t="shared" si="96"/>
        <v>27</v>
      </c>
      <c r="B596" s="795" t="s">
        <v>661</v>
      </c>
      <c r="C596" s="684" t="s">
        <v>248</v>
      </c>
      <c r="D596" s="685">
        <v>5047095</v>
      </c>
      <c r="E596" s="684" t="s">
        <v>886</v>
      </c>
      <c r="F596" s="684" t="s">
        <v>14</v>
      </c>
      <c r="G596" s="670">
        <v>44041</v>
      </c>
      <c r="H596" s="670">
        <v>43493</v>
      </c>
      <c r="I596" s="675">
        <v>59</v>
      </c>
      <c r="J596" s="290">
        <v>2634919.02</v>
      </c>
      <c r="K596" s="686"/>
      <c r="L596" s="686"/>
      <c r="M596" s="686"/>
      <c r="N596" s="312"/>
      <c r="O596" s="155"/>
      <c r="P596" s="155"/>
      <c r="Q596" s="155"/>
      <c r="R596" s="118" t="s">
        <v>935</v>
      </c>
    </row>
    <row r="597" spans="1:18" s="62" customFormat="1" ht="76.5" customHeight="1" x14ac:dyDescent="0.25">
      <c r="A597" s="741">
        <f t="shared" si="96"/>
        <v>28</v>
      </c>
      <c r="B597" s="795" t="s">
        <v>661</v>
      </c>
      <c r="C597" s="684" t="s">
        <v>887</v>
      </c>
      <c r="D597" s="685">
        <v>5051028</v>
      </c>
      <c r="E597" s="684" t="s">
        <v>888</v>
      </c>
      <c r="F597" s="684" t="s">
        <v>14</v>
      </c>
      <c r="G597" s="670">
        <v>44035</v>
      </c>
      <c r="H597" s="670">
        <v>43689</v>
      </c>
      <c r="I597" s="675">
        <v>53</v>
      </c>
      <c r="J597" s="290">
        <v>4438429.8499999996</v>
      </c>
      <c r="K597" s="686"/>
      <c r="L597" s="686"/>
      <c r="M597" s="686"/>
      <c r="N597" s="312"/>
      <c r="O597" s="155"/>
      <c r="P597" s="155"/>
      <c r="Q597" s="155"/>
      <c r="R597" s="118" t="s">
        <v>935</v>
      </c>
    </row>
    <row r="598" spans="1:18" s="62" customFormat="1" ht="76.5" customHeight="1" x14ac:dyDescent="0.25">
      <c r="A598" s="741">
        <f t="shared" si="96"/>
        <v>29</v>
      </c>
      <c r="B598" s="795" t="s">
        <v>661</v>
      </c>
      <c r="C598" s="684" t="s">
        <v>889</v>
      </c>
      <c r="D598" s="685">
        <v>5038745</v>
      </c>
      <c r="E598" s="684" t="s">
        <v>890</v>
      </c>
      <c r="F598" s="684" t="s">
        <v>14</v>
      </c>
      <c r="G598" s="670">
        <v>44098</v>
      </c>
      <c r="H598" s="670">
        <v>43369</v>
      </c>
      <c r="I598" s="675">
        <v>63</v>
      </c>
      <c r="J598" s="290">
        <v>3125158.36</v>
      </c>
      <c r="K598" s="686"/>
      <c r="L598" s="686"/>
      <c r="M598" s="686"/>
      <c r="N598" s="312"/>
      <c r="O598" s="155"/>
      <c r="P598" s="155"/>
      <c r="Q598" s="155"/>
      <c r="R598" s="118" t="s">
        <v>935</v>
      </c>
    </row>
    <row r="599" spans="1:18" s="62" customFormat="1" ht="76.5" customHeight="1" x14ac:dyDescent="0.25">
      <c r="A599" s="741">
        <f t="shared" si="96"/>
        <v>30</v>
      </c>
      <c r="B599" s="795" t="s">
        <v>661</v>
      </c>
      <c r="C599" s="684" t="s">
        <v>892</v>
      </c>
      <c r="D599" s="685">
        <v>5062140</v>
      </c>
      <c r="E599" s="684" t="s">
        <v>891</v>
      </c>
      <c r="F599" s="684" t="s">
        <v>14</v>
      </c>
      <c r="G599" s="670">
        <v>44026</v>
      </c>
      <c r="H599" s="670">
        <v>43907</v>
      </c>
      <c r="I599" s="675">
        <v>45</v>
      </c>
      <c r="J599" s="290">
        <v>3829360.5999999996</v>
      </c>
      <c r="K599" s="686"/>
      <c r="L599" s="686"/>
      <c r="M599" s="686"/>
      <c r="N599" s="312"/>
      <c r="O599" s="155"/>
      <c r="P599" s="155"/>
      <c r="Q599" s="155"/>
      <c r="R599" s="118" t="s">
        <v>935</v>
      </c>
    </row>
    <row r="600" spans="1:18" s="62" customFormat="1" ht="76.5" customHeight="1" x14ac:dyDescent="0.25">
      <c r="A600" s="741">
        <f t="shared" si="96"/>
        <v>31</v>
      </c>
      <c r="B600" s="795" t="s">
        <v>661</v>
      </c>
      <c r="C600" s="684" t="s">
        <v>268</v>
      </c>
      <c r="D600" s="685">
        <v>5037947</v>
      </c>
      <c r="E600" s="684" t="s">
        <v>893</v>
      </c>
      <c r="F600" s="684" t="s">
        <v>14</v>
      </c>
      <c r="G600" s="670">
        <v>43937</v>
      </c>
      <c r="H600" s="670">
        <v>43411</v>
      </c>
      <c r="I600" s="675">
        <v>62</v>
      </c>
      <c r="J600" s="290">
        <v>1906381.17</v>
      </c>
      <c r="K600" s="677"/>
      <c r="L600" s="677"/>
      <c r="M600" s="677"/>
      <c r="N600" s="312"/>
      <c r="O600" s="115"/>
      <c r="P600" s="115"/>
      <c r="Q600" s="115"/>
      <c r="R600" s="116" t="s">
        <v>935</v>
      </c>
    </row>
    <row r="601" spans="1:18" s="62" customFormat="1" ht="76.5" customHeight="1" x14ac:dyDescent="0.25">
      <c r="A601" s="741">
        <f t="shared" si="96"/>
        <v>32</v>
      </c>
      <c r="B601" s="795" t="s">
        <v>661</v>
      </c>
      <c r="C601" s="684" t="s">
        <v>226</v>
      </c>
      <c r="D601" s="685">
        <v>5052425</v>
      </c>
      <c r="E601" s="684" t="s">
        <v>981</v>
      </c>
      <c r="F601" s="684" t="s">
        <v>14</v>
      </c>
      <c r="G601" s="670">
        <v>44125</v>
      </c>
      <c r="H601" s="670">
        <v>43810</v>
      </c>
      <c r="I601" s="742">
        <v>49</v>
      </c>
      <c r="J601" s="290">
        <v>2428779.33</v>
      </c>
      <c r="K601" s="686"/>
      <c r="L601" s="686"/>
      <c r="M601" s="686"/>
      <c r="N601" s="312"/>
      <c r="O601" s="155"/>
      <c r="P601" s="155"/>
      <c r="Q601" s="155"/>
      <c r="R601" s="118" t="s">
        <v>935</v>
      </c>
    </row>
    <row r="602" spans="1:18" s="62" customFormat="1" ht="76.5" customHeight="1" x14ac:dyDescent="0.25">
      <c r="A602" s="741">
        <f t="shared" si="96"/>
        <v>33</v>
      </c>
      <c r="B602" s="795" t="s">
        <v>661</v>
      </c>
      <c r="C602" s="684" t="s">
        <v>982</v>
      </c>
      <c r="D602" s="685">
        <v>5051065</v>
      </c>
      <c r="E602" s="684" t="s">
        <v>983</v>
      </c>
      <c r="F602" s="684" t="s">
        <v>14</v>
      </c>
      <c r="G602" s="670">
        <v>44179</v>
      </c>
      <c r="H602" s="670">
        <v>43731</v>
      </c>
      <c r="I602" s="742">
        <v>51</v>
      </c>
      <c r="J602" s="290">
        <v>3240857.8</v>
      </c>
      <c r="K602" s="686"/>
      <c r="L602" s="686"/>
      <c r="M602" s="686"/>
      <c r="N602" s="312"/>
      <c r="O602" s="155"/>
      <c r="P602" s="155"/>
      <c r="Q602" s="155"/>
      <c r="R602" s="118" t="s">
        <v>935</v>
      </c>
    </row>
    <row r="603" spans="1:18" s="62" customFormat="1" ht="76.5" customHeight="1" x14ac:dyDescent="0.25">
      <c r="A603" s="741">
        <f t="shared" si="96"/>
        <v>34</v>
      </c>
      <c r="B603" s="795" t="s">
        <v>661</v>
      </c>
      <c r="C603" s="684" t="s">
        <v>279</v>
      </c>
      <c r="D603" s="685">
        <v>5049418</v>
      </c>
      <c r="E603" s="684" t="s">
        <v>984</v>
      </c>
      <c r="F603" s="684" t="s">
        <v>14</v>
      </c>
      <c r="G603" s="670">
        <v>44168</v>
      </c>
      <c r="H603" s="670">
        <v>42759</v>
      </c>
      <c r="I603" s="742">
        <v>83</v>
      </c>
      <c r="J603" s="290">
        <v>3952844.57</v>
      </c>
      <c r="K603" s="686"/>
      <c r="L603" s="686"/>
      <c r="M603" s="686"/>
      <c r="N603" s="312"/>
      <c r="O603" s="155"/>
      <c r="P603" s="155"/>
      <c r="Q603" s="155"/>
      <c r="R603" s="118" t="s">
        <v>935</v>
      </c>
    </row>
    <row r="604" spans="1:18" s="62" customFormat="1" ht="76.5" customHeight="1" x14ac:dyDescent="0.25">
      <c r="A604" s="741">
        <f t="shared" si="96"/>
        <v>35</v>
      </c>
      <c r="B604" s="795" t="s">
        <v>661</v>
      </c>
      <c r="C604" s="684" t="s">
        <v>731</v>
      </c>
      <c r="D604" s="685">
        <v>5062144</v>
      </c>
      <c r="E604" s="684" t="s">
        <v>985</v>
      </c>
      <c r="F604" s="684" t="s">
        <v>14</v>
      </c>
      <c r="G604" s="670">
        <v>44179</v>
      </c>
      <c r="H604" s="670">
        <v>43993</v>
      </c>
      <c r="I604" s="742">
        <v>43</v>
      </c>
      <c r="J604" s="290">
        <v>5387800</v>
      </c>
      <c r="K604" s="686"/>
      <c r="L604" s="686"/>
      <c r="M604" s="686"/>
      <c r="N604" s="312"/>
      <c r="O604" s="155"/>
      <c r="P604" s="155"/>
      <c r="Q604" s="155"/>
      <c r="R604" s="118" t="s">
        <v>935</v>
      </c>
    </row>
    <row r="605" spans="1:18" s="62" customFormat="1" ht="76.5" customHeight="1" x14ac:dyDescent="0.25">
      <c r="A605" s="741">
        <f t="shared" si="96"/>
        <v>36</v>
      </c>
      <c r="B605" s="795" t="s">
        <v>661</v>
      </c>
      <c r="C605" s="684" t="s">
        <v>227</v>
      </c>
      <c r="D605" s="685">
        <v>5070070</v>
      </c>
      <c r="E605" s="684" t="s">
        <v>986</v>
      </c>
      <c r="F605" s="684" t="s">
        <v>14</v>
      </c>
      <c r="G605" s="670">
        <v>44169</v>
      </c>
      <c r="H605" s="670">
        <v>43917</v>
      </c>
      <c r="I605" s="742">
        <v>45</v>
      </c>
      <c r="J605" s="290">
        <v>4434744.0600000005</v>
      </c>
      <c r="K605" s="686"/>
      <c r="L605" s="686"/>
      <c r="M605" s="686"/>
      <c r="N605" s="312"/>
      <c r="O605" s="155"/>
      <c r="P605" s="155"/>
      <c r="Q605" s="155"/>
      <c r="R605" s="118" t="s">
        <v>935</v>
      </c>
    </row>
    <row r="606" spans="1:18" s="62" customFormat="1" ht="76.5" customHeight="1" x14ac:dyDescent="0.25">
      <c r="A606" s="741">
        <f t="shared" si="96"/>
        <v>37</v>
      </c>
      <c r="B606" s="795" t="s">
        <v>661</v>
      </c>
      <c r="C606" s="684" t="s">
        <v>271</v>
      </c>
      <c r="D606" s="685">
        <v>5044769</v>
      </c>
      <c r="E606" s="684" t="s">
        <v>987</v>
      </c>
      <c r="F606" s="684" t="s">
        <v>14</v>
      </c>
      <c r="G606" s="670">
        <v>44165</v>
      </c>
      <c r="H606" s="670">
        <v>43305</v>
      </c>
      <c r="I606" s="742">
        <v>65</v>
      </c>
      <c r="J606" s="290">
        <v>3397126.07</v>
      </c>
      <c r="K606" s="686"/>
      <c r="L606" s="686"/>
      <c r="M606" s="686"/>
      <c r="N606" s="312"/>
      <c r="O606" s="155"/>
      <c r="P606" s="155"/>
      <c r="Q606" s="155"/>
      <c r="R606" s="118" t="s">
        <v>935</v>
      </c>
    </row>
    <row r="607" spans="1:18" s="62" customFormat="1" ht="76.5" customHeight="1" x14ac:dyDescent="0.25">
      <c r="A607" s="741">
        <f t="shared" si="96"/>
        <v>38</v>
      </c>
      <c r="B607" s="795" t="s">
        <v>661</v>
      </c>
      <c r="C607" s="684" t="s">
        <v>272</v>
      </c>
      <c r="D607" s="685">
        <v>5038718</v>
      </c>
      <c r="E607" s="684" t="s">
        <v>988</v>
      </c>
      <c r="F607" s="684" t="s">
        <v>14</v>
      </c>
      <c r="G607" s="670">
        <v>44169</v>
      </c>
      <c r="H607" s="670">
        <v>43405</v>
      </c>
      <c r="I607" s="742">
        <v>62</v>
      </c>
      <c r="J607" s="290">
        <v>2844081.7</v>
      </c>
      <c r="K607" s="686"/>
      <c r="L607" s="686"/>
      <c r="M607" s="686"/>
      <c r="N607" s="312"/>
      <c r="O607" s="155"/>
      <c r="P607" s="155"/>
      <c r="Q607" s="155"/>
      <c r="R607" s="118" t="s">
        <v>935</v>
      </c>
    </row>
    <row r="608" spans="1:18" s="62" customFormat="1" ht="76.5" customHeight="1" x14ac:dyDescent="0.25">
      <c r="A608" s="741">
        <f t="shared" si="96"/>
        <v>39</v>
      </c>
      <c r="B608" s="795" t="s">
        <v>661</v>
      </c>
      <c r="C608" s="684" t="s">
        <v>989</v>
      </c>
      <c r="D608" s="685">
        <v>5044902</v>
      </c>
      <c r="E608" s="684" t="s">
        <v>990</v>
      </c>
      <c r="F608" s="684" t="s">
        <v>14</v>
      </c>
      <c r="G608" s="670">
        <v>44151</v>
      </c>
      <c r="H608" s="670">
        <v>43515</v>
      </c>
      <c r="I608" s="958">
        <v>58</v>
      </c>
      <c r="J608" s="290">
        <v>3518885.04</v>
      </c>
      <c r="K608" s="959"/>
      <c r="L608" s="959"/>
      <c r="M608" s="959"/>
      <c r="N608" s="938"/>
      <c r="O608" s="931"/>
      <c r="P608" s="931"/>
      <c r="Q608" s="931"/>
      <c r="R608" s="919" t="s">
        <v>935</v>
      </c>
    </row>
    <row r="609" spans="1:18" s="62" customFormat="1" ht="76.5" customHeight="1" x14ac:dyDescent="0.25">
      <c r="A609" s="741">
        <f t="shared" si="96"/>
        <v>40</v>
      </c>
      <c r="B609" s="795" t="s">
        <v>661</v>
      </c>
      <c r="C609" s="684" t="s">
        <v>242</v>
      </c>
      <c r="D609" s="685">
        <v>5038137</v>
      </c>
      <c r="E609" s="684" t="s">
        <v>1080</v>
      </c>
      <c r="F609" s="684" t="s">
        <v>14</v>
      </c>
      <c r="G609" s="670">
        <v>44179</v>
      </c>
      <c r="H609" s="670">
        <v>43304</v>
      </c>
      <c r="I609" s="958">
        <v>65</v>
      </c>
      <c r="J609" s="290">
        <v>4016820.84</v>
      </c>
      <c r="K609" s="959"/>
      <c r="L609" s="959"/>
      <c r="M609" s="959"/>
      <c r="N609" s="938"/>
      <c r="O609" s="931"/>
      <c r="P609" s="931"/>
      <c r="Q609" s="931"/>
      <c r="R609" s="919" t="s">
        <v>935</v>
      </c>
    </row>
    <row r="610" spans="1:18" s="62" customFormat="1" ht="76.5" customHeight="1" x14ac:dyDescent="0.25">
      <c r="A610" s="741">
        <f t="shared" si="96"/>
        <v>41</v>
      </c>
      <c r="B610" s="795" t="s">
        <v>661</v>
      </c>
      <c r="C610" s="684" t="s">
        <v>230</v>
      </c>
      <c r="D610" s="685">
        <v>5075946</v>
      </c>
      <c r="E610" s="684" t="s">
        <v>1081</v>
      </c>
      <c r="F610" s="684" t="s">
        <v>14</v>
      </c>
      <c r="G610" s="670">
        <v>44194</v>
      </c>
      <c r="H610" s="670">
        <v>44176</v>
      </c>
      <c r="I610" s="958">
        <v>37</v>
      </c>
      <c r="J610" s="290">
        <v>5450000</v>
      </c>
      <c r="K610" s="959"/>
      <c r="L610" s="959"/>
      <c r="M610" s="959"/>
      <c r="N610" s="938"/>
      <c r="O610" s="931"/>
      <c r="P610" s="931"/>
      <c r="Q610" s="931"/>
      <c r="R610" s="919" t="s">
        <v>935</v>
      </c>
    </row>
    <row r="611" spans="1:18" s="62" customFormat="1" ht="76.5" customHeight="1" x14ac:dyDescent="0.25">
      <c r="A611" s="741">
        <f t="shared" si="96"/>
        <v>42</v>
      </c>
      <c r="B611" s="795" t="s">
        <v>661</v>
      </c>
      <c r="C611" s="684" t="s">
        <v>908</v>
      </c>
      <c r="D611" s="685">
        <v>5070132</v>
      </c>
      <c r="E611" s="684" t="s">
        <v>1082</v>
      </c>
      <c r="F611" s="684" t="s">
        <v>14</v>
      </c>
      <c r="G611" s="670">
        <v>44182</v>
      </c>
      <c r="H611" s="670">
        <v>43964</v>
      </c>
      <c r="I611" s="958">
        <v>44</v>
      </c>
      <c r="J611" s="290">
        <v>4914600.28</v>
      </c>
      <c r="K611" s="959"/>
      <c r="L611" s="959"/>
      <c r="M611" s="959"/>
      <c r="N611" s="938"/>
      <c r="O611" s="931"/>
      <c r="P611" s="931"/>
      <c r="Q611" s="931"/>
      <c r="R611" s="919" t="s">
        <v>935</v>
      </c>
    </row>
    <row r="612" spans="1:18" s="62" customFormat="1" ht="76.5" customHeight="1" x14ac:dyDescent="0.25">
      <c r="A612" s="741">
        <f t="shared" si="96"/>
        <v>43</v>
      </c>
      <c r="B612" s="795" t="s">
        <v>661</v>
      </c>
      <c r="C612" s="684" t="s">
        <v>1083</v>
      </c>
      <c r="D612" s="685">
        <v>5052681</v>
      </c>
      <c r="E612" s="684" t="s">
        <v>1084</v>
      </c>
      <c r="F612" s="684" t="s">
        <v>14</v>
      </c>
      <c r="G612" s="670">
        <v>44193</v>
      </c>
      <c r="H612" s="670">
        <v>43595</v>
      </c>
      <c r="I612" s="958">
        <v>55</v>
      </c>
      <c r="J612" s="290">
        <v>3999369.29</v>
      </c>
      <c r="K612" s="959"/>
      <c r="L612" s="959"/>
      <c r="M612" s="959"/>
      <c r="N612" s="938"/>
      <c r="O612" s="931"/>
      <c r="P612" s="931"/>
      <c r="Q612" s="931"/>
      <c r="R612" s="919" t="s">
        <v>935</v>
      </c>
    </row>
    <row r="613" spans="1:18" s="62" customFormat="1" ht="76.5" customHeight="1" x14ac:dyDescent="0.25">
      <c r="A613" s="741">
        <f t="shared" si="96"/>
        <v>44</v>
      </c>
      <c r="B613" s="795" t="s">
        <v>661</v>
      </c>
      <c r="C613" s="684" t="s">
        <v>1085</v>
      </c>
      <c r="D613" s="685">
        <v>5071139</v>
      </c>
      <c r="E613" s="684" t="s">
        <v>1086</v>
      </c>
      <c r="F613" s="684" t="s">
        <v>14</v>
      </c>
      <c r="G613" s="670">
        <v>44186</v>
      </c>
      <c r="H613" s="670">
        <v>44610</v>
      </c>
      <c r="I613" s="958" t="s">
        <v>343</v>
      </c>
      <c r="J613" s="290">
        <v>4999818.3499999996</v>
      </c>
      <c r="K613" s="959"/>
      <c r="L613" s="959"/>
      <c r="M613" s="959"/>
      <c r="N613" s="938"/>
      <c r="O613" s="931"/>
      <c r="P613" s="931"/>
      <c r="Q613" s="931"/>
      <c r="R613" s="919" t="s">
        <v>935</v>
      </c>
    </row>
    <row r="614" spans="1:18" s="62" customFormat="1" ht="76.5" customHeight="1" x14ac:dyDescent="0.25">
      <c r="A614" s="741">
        <f t="shared" si="96"/>
        <v>45</v>
      </c>
      <c r="B614" s="795" t="s">
        <v>661</v>
      </c>
      <c r="C614" s="684" t="s">
        <v>1085</v>
      </c>
      <c r="D614" s="685">
        <v>5070665</v>
      </c>
      <c r="E614" s="684" t="s">
        <v>1087</v>
      </c>
      <c r="F614" s="684" t="s">
        <v>14</v>
      </c>
      <c r="G614" s="670">
        <v>44194</v>
      </c>
      <c r="H614" s="670">
        <v>44137</v>
      </c>
      <c r="I614" s="958" t="s">
        <v>321</v>
      </c>
      <c r="J614" s="290">
        <v>2459978</v>
      </c>
      <c r="K614" s="959"/>
      <c r="L614" s="959"/>
      <c r="M614" s="959"/>
      <c r="N614" s="938"/>
      <c r="O614" s="931"/>
      <c r="P614" s="931"/>
      <c r="Q614" s="931"/>
      <c r="R614" s="919" t="s">
        <v>935</v>
      </c>
    </row>
    <row r="615" spans="1:18" s="62" customFormat="1" ht="76.5" customHeight="1" x14ac:dyDescent="0.25">
      <c r="A615" s="741">
        <f t="shared" si="96"/>
        <v>46</v>
      </c>
      <c r="B615" s="795" t="s">
        <v>661</v>
      </c>
      <c r="C615" s="684" t="s">
        <v>1085</v>
      </c>
      <c r="D615" s="685">
        <v>5071101</v>
      </c>
      <c r="E615" s="684" t="s">
        <v>1088</v>
      </c>
      <c r="F615" s="684" t="s">
        <v>14</v>
      </c>
      <c r="G615" s="670">
        <v>44186</v>
      </c>
      <c r="H615" s="670">
        <v>44180</v>
      </c>
      <c r="I615" s="958" t="s">
        <v>210</v>
      </c>
      <c r="J615" s="290">
        <v>4999928</v>
      </c>
      <c r="K615" s="959"/>
      <c r="L615" s="959"/>
      <c r="M615" s="959"/>
      <c r="N615" s="938"/>
      <c r="O615" s="931"/>
      <c r="P615" s="931"/>
      <c r="Q615" s="931"/>
      <c r="R615" s="919" t="s">
        <v>935</v>
      </c>
    </row>
    <row r="616" spans="1:18" s="62" customFormat="1" ht="76.5" customHeight="1" x14ac:dyDescent="0.25">
      <c r="A616" s="741">
        <f t="shared" si="96"/>
        <v>47</v>
      </c>
      <c r="B616" s="795" t="s">
        <v>661</v>
      </c>
      <c r="C616" s="684" t="s">
        <v>338</v>
      </c>
      <c r="D616" s="685">
        <v>5052612</v>
      </c>
      <c r="E616" s="684" t="s">
        <v>1089</v>
      </c>
      <c r="F616" s="684" t="s">
        <v>14</v>
      </c>
      <c r="G616" s="670">
        <v>44194</v>
      </c>
      <c r="H616" s="670">
        <v>43788</v>
      </c>
      <c r="I616" s="958">
        <v>49</v>
      </c>
      <c r="J616" s="290">
        <v>4450000</v>
      </c>
      <c r="K616" s="959"/>
      <c r="L616" s="959"/>
      <c r="M616" s="959"/>
      <c r="N616" s="938"/>
      <c r="O616" s="931"/>
      <c r="P616" s="931"/>
      <c r="Q616" s="931"/>
      <c r="R616" s="919" t="s">
        <v>935</v>
      </c>
    </row>
    <row r="617" spans="1:18" s="62" customFormat="1" ht="76.5" customHeight="1" x14ac:dyDescent="0.25">
      <c r="A617" s="741">
        <f t="shared" si="96"/>
        <v>48</v>
      </c>
      <c r="B617" s="795" t="s">
        <v>661</v>
      </c>
      <c r="C617" s="684" t="s">
        <v>1090</v>
      </c>
      <c r="D617" s="685">
        <v>5050479</v>
      </c>
      <c r="E617" s="684" t="s">
        <v>1091</v>
      </c>
      <c r="F617" s="684" t="s">
        <v>14</v>
      </c>
      <c r="G617" s="670">
        <v>44193</v>
      </c>
      <c r="H617" s="670">
        <v>43446</v>
      </c>
      <c r="I617" s="958">
        <v>61</v>
      </c>
      <c r="J617" s="290">
        <v>3929278.5</v>
      </c>
      <c r="K617" s="959"/>
      <c r="L617" s="959"/>
      <c r="M617" s="959"/>
      <c r="N617" s="938"/>
      <c r="O617" s="931"/>
      <c r="P617" s="931"/>
      <c r="Q617" s="931"/>
      <c r="R617" s="919" t="s">
        <v>935</v>
      </c>
    </row>
    <row r="618" spans="1:18" ht="30" customHeight="1" x14ac:dyDescent="0.25">
      <c r="A618" s="804" t="s">
        <v>644</v>
      </c>
      <c r="B618" s="1001" t="s">
        <v>860</v>
      </c>
      <c r="C618" s="1002"/>
      <c r="D618" s="1002"/>
      <c r="E618" s="1002"/>
      <c r="F618" s="1002"/>
      <c r="G618" s="1002"/>
      <c r="H618" s="1003"/>
      <c r="I618" s="74">
        <f>COUNTA(I570:I617)</f>
        <v>48</v>
      </c>
      <c r="J618" s="25">
        <f>SUM(J570:J617)</f>
        <v>176586050.02999997</v>
      </c>
      <c r="K618" s="25">
        <f>SUM(K570:K617)</f>
        <v>230328.87</v>
      </c>
      <c r="L618" s="25">
        <f>SUM(L570:L617)</f>
        <v>207388.87</v>
      </c>
      <c r="M618" s="25">
        <f>SUM(M570:M617)</f>
        <v>207388.87</v>
      </c>
      <c r="N618" s="89">
        <f>SUM(N570:N617)</f>
        <v>15183.5</v>
      </c>
      <c r="O618" s="87">
        <f>(M618-N618)/N618</f>
        <v>12.658831626436593</v>
      </c>
      <c r="P618" s="77"/>
      <c r="Q618" s="77"/>
      <c r="R618" s="78"/>
    </row>
    <row r="619" spans="1:18" ht="30" customHeight="1" x14ac:dyDescent="0.25">
      <c r="A619" s="774"/>
      <c r="B619" s="1004" t="s">
        <v>645</v>
      </c>
      <c r="C619" s="1005"/>
      <c r="D619" s="1005"/>
      <c r="E619" s="1005"/>
      <c r="F619" s="1005"/>
      <c r="G619" s="1005"/>
      <c r="H619" s="1005"/>
      <c r="I619" s="1005"/>
      <c r="J619" s="283" t="s">
        <v>1073</v>
      </c>
      <c r="K619" s="283" t="s">
        <v>1073</v>
      </c>
      <c r="L619" s="283" t="s">
        <v>1073</v>
      </c>
      <c r="M619" s="283" t="s">
        <v>1073</v>
      </c>
      <c r="N619" s="84" t="s">
        <v>730</v>
      </c>
      <c r="O619" s="77"/>
      <c r="P619" s="77"/>
      <c r="Q619" s="77"/>
      <c r="R619" s="78"/>
    </row>
    <row r="620" spans="1:18" ht="30" customHeight="1" x14ac:dyDescent="0.3">
      <c r="A620" s="774"/>
      <c r="B620" s="12"/>
      <c r="C620" s="12"/>
      <c r="D620" s="12"/>
      <c r="E620" s="12"/>
      <c r="F620" s="12"/>
      <c r="G620" s="12"/>
      <c r="H620" s="12"/>
      <c r="I620" s="12"/>
      <c r="J620" s="12"/>
      <c r="K620" s="40">
        <f>K618/J618</f>
        <v>1.3043435195524773E-3</v>
      </c>
      <c r="L620" s="40">
        <f>L618/J618</f>
        <v>1.1744351831006299E-3</v>
      </c>
      <c r="M620" s="40">
        <f>M618/J618</f>
        <v>1.1744351831006299E-3</v>
      </c>
      <c r="N620" s="12"/>
      <c r="O620" s="12"/>
      <c r="P620" s="12"/>
      <c r="Q620" s="12"/>
      <c r="R620" s="100"/>
    </row>
    <row r="621" spans="1:18" ht="15" customHeight="1" x14ac:dyDescent="0.25">
      <c r="A621" s="805"/>
      <c r="B621" s="47"/>
      <c r="C621" s="47"/>
      <c r="D621" s="49"/>
      <c r="E621" s="47"/>
      <c r="F621" s="50"/>
      <c r="G621" s="51"/>
      <c r="H621" s="51"/>
      <c r="I621" s="52"/>
      <c r="J621" s="53"/>
      <c r="K621" s="53"/>
      <c r="L621" s="53"/>
      <c r="M621" s="53"/>
      <c r="N621" s="50"/>
    </row>
    <row r="622" spans="1:18" ht="30" customHeight="1" x14ac:dyDescent="0.25">
      <c r="A622" s="806"/>
      <c r="B622" s="54"/>
      <c r="C622" s="54"/>
      <c r="D622" s="55"/>
      <c r="E622" s="54"/>
      <c r="F622" s="36"/>
      <c r="G622" s="56"/>
      <c r="H622" s="56"/>
      <c r="I622" s="57"/>
      <c r="J622" s="58"/>
      <c r="K622" s="58"/>
      <c r="L622" s="58"/>
      <c r="M622" s="58"/>
      <c r="N622" s="36"/>
      <c r="O622" s="36"/>
      <c r="P622" s="36"/>
      <c r="Q622" s="36"/>
      <c r="R622" s="103"/>
    </row>
    <row r="623" spans="1:18" ht="30" customHeight="1" x14ac:dyDescent="0.3">
      <c r="A623" s="774"/>
      <c r="B623" s="23" t="s">
        <v>646</v>
      </c>
      <c r="C623" s="24"/>
      <c r="D623" s="24"/>
      <c r="E623" s="24"/>
      <c r="F623" s="36"/>
      <c r="G623" s="56"/>
      <c r="H623" s="56"/>
      <c r="I623" s="57"/>
      <c r="J623" s="58"/>
      <c r="K623" s="58"/>
      <c r="L623" s="58"/>
      <c r="M623" s="58"/>
      <c r="N623" s="36"/>
      <c r="O623" s="36"/>
      <c r="P623" s="36"/>
      <c r="Q623" s="36"/>
      <c r="R623" s="103"/>
    </row>
    <row r="624" spans="1:18" ht="30" customHeight="1" x14ac:dyDescent="0.25">
      <c r="A624" s="109" t="s">
        <v>470</v>
      </c>
      <c r="B624" s="775" t="s">
        <v>0</v>
      </c>
      <c r="C624" s="6" t="s">
        <v>1</v>
      </c>
      <c r="D624" s="7" t="s">
        <v>2</v>
      </c>
      <c r="E624" s="3" t="s">
        <v>3</v>
      </c>
      <c r="F624" s="7" t="s">
        <v>4</v>
      </c>
      <c r="G624" s="7" t="s">
        <v>5</v>
      </c>
      <c r="H624" s="7" t="s">
        <v>6</v>
      </c>
      <c r="I624" s="4" t="s">
        <v>7</v>
      </c>
      <c r="J624" s="5" t="s">
        <v>8</v>
      </c>
      <c r="K624" s="5" t="s">
        <v>201</v>
      </c>
      <c r="L624" s="5" t="s">
        <v>9</v>
      </c>
      <c r="M624" s="5" t="s">
        <v>10</v>
      </c>
      <c r="N624" s="8" t="s">
        <v>202</v>
      </c>
      <c r="O624" s="79" t="s">
        <v>975</v>
      </c>
      <c r="P624" s="738" t="s">
        <v>976</v>
      </c>
      <c r="Q624" s="80" t="s">
        <v>867</v>
      </c>
      <c r="R624" s="80" t="s">
        <v>977</v>
      </c>
    </row>
    <row r="625" spans="1:18" ht="110.1" customHeight="1" x14ac:dyDescent="0.25">
      <c r="A625" s="741">
        <v>1</v>
      </c>
      <c r="B625" s="687" t="s">
        <v>715</v>
      </c>
      <c r="C625" s="644" t="s">
        <v>855</v>
      </c>
      <c r="D625" s="685">
        <v>5002647</v>
      </c>
      <c r="E625" s="684" t="s">
        <v>823</v>
      </c>
      <c r="F625" s="129" t="s">
        <v>14</v>
      </c>
      <c r="G625" s="670">
        <v>43053</v>
      </c>
      <c r="H625" s="670">
        <v>43221</v>
      </c>
      <c r="I625" s="675">
        <v>24</v>
      </c>
      <c r="J625" s="677">
        <v>1457571.4500000002</v>
      </c>
      <c r="K625" s="677">
        <v>638611.44999999995</v>
      </c>
      <c r="L625" s="677">
        <v>0</v>
      </c>
      <c r="M625" s="677"/>
      <c r="N625" s="678"/>
      <c r="O625" s="115"/>
      <c r="P625" s="115"/>
      <c r="Q625" s="115"/>
      <c r="R625" s="116" t="s">
        <v>935</v>
      </c>
    </row>
    <row r="626" spans="1:18" ht="65.099999999999994" customHeight="1" x14ac:dyDescent="0.25">
      <c r="A626" s="741">
        <v>2</v>
      </c>
      <c r="B626" s="687" t="s">
        <v>715</v>
      </c>
      <c r="C626" s="644" t="s">
        <v>854</v>
      </c>
      <c r="D626" s="688">
        <v>5002380</v>
      </c>
      <c r="E626" s="689" t="s">
        <v>853</v>
      </c>
      <c r="F626" s="660" t="s">
        <v>14</v>
      </c>
      <c r="G626" s="653">
        <v>43054</v>
      </c>
      <c r="H626" s="653">
        <v>43344</v>
      </c>
      <c r="I626" s="675">
        <v>24</v>
      </c>
      <c r="J626" s="690">
        <v>426045</v>
      </c>
      <c r="K626" s="680">
        <v>73125</v>
      </c>
      <c r="L626" s="680">
        <v>0</v>
      </c>
      <c r="M626" s="680"/>
      <c r="N626" s="681"/>
      <c r="O626" s="115"/>
      <c r="P626" s="115"/>
      <c r="Q626" s="115"/>
      <c r="R626" s="116" t="s">
        <v>935</v>
      </c>
    </row>
    <row r="627" spans="1:18" ht="185.1" customHeight="1" x14ac:dyDescent="0.25">
      <c r="A627" s="741">
        <v>3</v>
      </c>
      <c r="B627" s="687" t="s">
        <v>715</v>
      </c>
      <c r="C627" s="684" t="s">
        <v>633</v>
      </c>
      <c r="D627" s="691">
        <v>5041841</v>
      </c>
      <c r="E627" s="692" t="s">
        <v>647</v>
      </c>
      <c r="F627" s="684" t="s">
        <v>14</v>
      </c>
      <c r="G627" s="670">
        <v>43644</v>
      </c>
      <c r="H627" s="670">
        <v>43647</v>
      </c>
      <c r="I627" s="675">
        <v>48</v>
      </c>
      <c r="J627" s="693">
        <v>11878806.5</v>
      </c>
      <c r="K627" s="677">
        <v>4867374.34</v>
      </c>
      <c r="L627" s="677">
        <v>721759.14</v>
      </c>
      <c r="M627" s="677">
        <v>721759.1399999999</v>
      </c>
      <c r="N627" s="678"/>
      <c r="O627" s="115"/>
      <c r="P627" s="115"/>
      <c r="Q627" s="115"/>
      <c r="R627" s="116" t="s">
        <v>870</v>
      </c>
    </row>
    <row r="628" spans="1:18" ht="30" customHeight="1" x14ac:dyDescent="0.25">
      <c r="A628" s="804" t="s">
        <v>648</v>
      </c>
      <c r="B628" s="1001" t="s">
        <v>859</v>
      </c>
      <c r="C628" s="1002"/>
      <c r="D628" s="1002"/>
      <c r="E628" s="1002"/>
      <c r="F628" s="1002"/>
      <c r="G628" s="1002"/>
      <c r="H628" s="1003"/>
      <c r="I628" s="74">
        <v>3</v>
      </c>
      <c r="J628" s="25">
        <f>SUM(J625:J627)</f>
        <v>13762422.949999999</v>
      </c>
      <c r="K628" s="25">
        <f t="shared" ref="K628:N628" si="97">SUM(K625:K627)</f>
        <v>5579110.79</v>
      </c>
      <c r="L628" s="25">
        <f t="shared" si="97"/>
        <v>721759.14</v>
      </c>
      <c r="M628" s="25">
        <f t="shared" si="97"/>
        <v>721759.1399999999</v>
      </c>
      <c r="N628" s="85">
        <f t="shared" si="97"/>
        <v>0</v>
      </c>
      <c r="O628" s="86"/>
      <c r="P628" s="86"/>
      <c r="Q628" s="86"/>
      <c r="R628" s="104"/>
    </row>
    <row r="629" spans="1:18" ht="30" customHeight="1" x14ac:dyDescent="0.25">
      <c r="A629" s="774"/>
      <c r="B629" s="1004" t="s">
        <v>645</v>
      </c>
      <c r="C629" s="1005"/>
      <c r="D629" s="1005"/>
      <c r="E629" s="1005"/>
      <c r="F629" s="1005"/>
      <c r="G629" s="1005"/>
      <c r="H629" s="1005"/>
      <c r="I629" s="1005"/>
      <c r="J629" s="283" t="s">
        <v>1073</v>
      </c>
      <c r="K629" s="283" t="s">
        <v>1073</v>
      </c>
      <c r="L629" s="283" t="s">
        <v>1073</v>
      </c>
      <c r="M629" s="283" t="s">
        <v>1073</v>
      </c>
      <c r="N629" s="84" t="s">
        <v>730</v>
      </c>
      <c r="O629" s="77"/>
      <c r="P629" s="77"/>
      <c r="Q629" s="77"/>
      <c r="R629" s="78"/>
    </row>
    <row r="630" spans="1:18" ht="30" customHeight="1" x14ac:dyDescent="0.3">
      <c r="A630" s="774"/>
      <c r="B630" s="12"/>
      <c r="C630" s="12"/>
      <c r="D630" s="12"/>
      <c r="E630" s="12"/>
      <c r="F630" s="12"/>
      <c r="G630" s="12"/>
      <c r="H630" s="12"/>
      <c r="I630" s="12"/>
      <c r="J630" s="12"/>
      <c r="K630" s="40">
        <f>K628/J628</f>
        <v>0.40538724977929852</v>
      </c>
      <c r="L630" s="40">
        <f>L628/J628</f>
        <v>5.2444191158941243E-2</v>
      </c>
      <c r="M630" s="12"/>
      <c r="N630" s="12"/>
      <c r="O630" s="12"/>
      <c r="P630" s="12"/>
      <c r="Q630" s="12"/>
      <c r="R630" s="100"/>
    </row>
    <row r="631" spans="1:18" ht="17.25" customHeight="1" x14ac:dyDescent="0.25">
      <c r="A631" s="805"/>
      <c r="B631" s="47"/>
      <c r="C631" s="47"/>
      <c r="D631" s="49"/>
      <c r="E631" s="47"/>
      <c r="F631" s="50"/>
      <c r="G631" s="51"/>
      <c r="H631" s="51"/>
      <c r="I631" s="52"/>
      <c r="J631" s="53"/>
      <c r="K631" s="53"/>
      <c r="L631" s="53"/>
      <c r="M631" s="53"/>
      <c r="N631" s="50"/>
    </row>
    <row r="632" spans="1:18" ht="9.75" customHeight="1" x14ac:dyDescent="0.25">
      <c r="A632" s="806"/>
      <c r="B632" s="54"/>
      <c r="C632" s="54"/>
      <c r="D632" s="55"/>
      <c r="E632" s="54"/>
      <c r="F632" s="36"/>
      <c r="G632" s="56"/>
      <c r="H632" s="56"/>
      <c r="I632" s="57"/>
      <c r="J632" s="58"/>
      <c r="K632" s="58"/>
      <c r="L632" s="58"/>
      <c r="M632" s="58"/>
      <c r="N632" s="36"/>
      <c r="O632" s="36"/>
      <c r="P632" s="36"/>
      <c r="Q632" s="36"/>
      <c r="R632" s="103"/>
    </row>
    <row r="633" spans="1:18" ht="30" customHeight="1" x14ac:dyDescent="0.3">
      <c r="A633" s="774"/>
      <c r="B633" s="23" t="s">
        <v>649</v>
      </c>
      <c r="C633" s="24"/>
      <c r="D633" s="24"/>
      <c r="E633" s="24"/>
      <c r="F633" s="36"/>
      <c r="G633" s="56"/>
      <c r="H633" s="56"/>
      <c r="I633" s="57"/>
      <c r="J633" s="58"/>
      <c r="K633" s="58"/>
      <c r="L633" s="58"/>
      <c r="M633" s="58"/>
      <c r="N633" s="36"/>
      <c r="O633" s="36"/>
      <c r="P633" s="36"/>
      <c r="Q633" s="36"/>
      <c r="R633" s="103"/>
    </row>
    <row r="634" spans="1:18" ht="69.95" customHeight="1" x14ac:dyDescent="0.25">
      <c r="A634" s="109" t="s">
        <v>470</v>
      </c>
      <c r="B634" s="775" t="s">
        <v>0</v>
      </c>
      <c r="C634" s="6" t="s">
        <v>1</v>
      </c>
      <c r="D634" s="7" t="s">
        <v>2</v>
      </c>
      <c r="E634" s="3" t="s">
        <v>3</v>
      </c>
      <c r="F634" s="7" t="s">
        <v>4</v>
      </c>
      <c r="G634" s="7" t="s">
        <v>5</v>
      </c>
      <c r="H634" s="7" t="s">
        <v>6</v>
      </c>
      <c r="I634" s="4" t="s">
        <v>7</v>
      </c>
      <c r="J634" s="5" t="s">
        <v>8</v>
      </c>
      <c r="K634" s="5" t="s">
        <v>201</v>
      </c>
      <c r="L634" s="5" t="s">
        <v>9</v>
      </c>
      <c r="M634" s="5" t="s">
        <v>10</v>
      </c>
      <c r="N634" s="8" t="s">
        <v>202</v>
      </c>
      <c r="O634" s="79" t="s">
        <v>975</v>
      </c>
      <c r="P634" s="738" t="s">
        <v>976</v>
      </c>
      <c r="Q634" s="80" t="s">
        <v>867</v>
      </c>
      <c r="R634" s="80" t="s">
        <v>977</v>
      </c>
    </row>
    <row r="635" spans="1:18" ht="44.25" customHeight="1" x14ac:dyDescent="0.25">
      <c r="A635" s="741">
        <v>1</v>
      </c>
      <c r="B635" s="703" t="s">
        <v>716</v>
      </c>
      <c r="C635" s="694" t="s">
        <v>613</v>
      </c>
      <c r="D635" s="685">
        <v>5001098</v>
      </c>
      <c r="E635" s="695" t="s">
        <v>856</v>
      </c>
      <c r="F635" s="129" t="s">
        <v>14</v>
      </c>
      <c r="G635" s="670">
        <v>42530</v>
      </c>
      <c r="H635" s="670">
        <v>42521</v>
      </c>
      <c r="I635" s="696">
        <v>19</v>
      </c>
      <c r="J635" s="697">
        <v>173340</v>
      </c>
      <c r="K635" s="676">
        <v>96006.77</v>
      </c>
      <c r="L635" s="698">
        <v>96006.77</v>
      </c>
      <c r="M635" s="698">
        <v>96006.77</v>
      </c>
      <c r="N635" s="698">
        <v>96006.77</v>
      </c>
      <c r="O635" s="115"/>
      <c r="P635" s="115"/>
      <c r="Q635" s="115"/>
      <c r="R635" s="116" t="s">
        <v>935</v>
      </c>
    </row>
    <row r="636" spans="1:18" ht="30" customHeight="1" x14ac:dyDescent="0.25">
      <c r="A636" s="741"/>
      <c r="B636" s="796"/>
      <c r="C636" s="38"/>
      <c r="D636" s="39"/>
      <c r="E636" s="38"/>
      <c r="F636" s="2"/>
      <c r="G636" s="42">
        <v>0</v>
      </c>
      <c r="H636" s="38"/>
      <c r="I636" s="2"/>
      <c r="J636" s="11"/>
      <c r="K636" s="26"/>
      <c r="L636" s="37"/>
      <c r="M636" s="14"/>
      <c r="N636" s="14"/>
      <c r="O636" s="77"/>
      <c r="P636" s="77"/>
      <c r="Q636" s="77"/>
      <c r="R636" s="78"/>
    </row>
    <row r="637" spans="1:18" ht="30" customHeight="1" x14ac:dyDescent="0.25">
      <c r="A637" s="804" t="s">
        <v>650</v>
      </c>
      <c r="B637" s="1001" t="s">
        <v>858</v>
      </c>
      <c r="C637" s="1002"/>
      <c r="D637" s="1002"/>
      <c r="E637" s="1002"/>
      <c r="F637" s="1002"/>
      <c r="G637" s="1002"/>
      <c r="H637" s="1003"/>
      <c r="I637" s="74">
        <v>1</v>
      </c>
      <c r="J637" s="25">
        <f>J635</f>
        <v>173340</v>
      </c>
      <c r="K637" s="61">
        <f>K635</f>
        <v>96006.77</v>
      </c>
      <c r="L637" s="61">
        <f>L635</f>
        <v>96006.77</v>
      </c>
      <c r="M637" s="61">
        <f>M635</f>
        <v>96006.77</v>
      </c>
      <c r="N637" s="61">
        <f>N635</f>
        <v>96006.77</v>
      </c>
      <c r="O637" s="86"/>
      <c r="P637" s="86"/>
      <c r="Q637" s="86"/>
      <c r="R637" s="104"/>
    </row>
    <row r="638" spans="1:18" ht="30" customHeight="1" x14ac:dyDescent="0.25">
      <c r="A638" s="774"/>
      <c r="B638" s="1004" t="s">
        <v>758</v>
      </c>
      <c r="C638" s="1005"/>
      <c r="D638" s="1005"/>
      <c r="E638" s="1005"/>
      <c r="F638" s="1005"/>
      <c r="G638" s="1005"/>
      <c r="H638" s="1005"/>
      <c r="I638" s="1005"/>
      <c r="J638" s="283" t="s">
        <v>1073</v>
      </c>
      <c r="K638" s="283" t="s">
        <v>1073</v>
      </c>
      <c r="L638" s="283" t="s">
        <v>1073</v>
      </c>
      <c r="M638" s="283" t="s">
        <v>1073</v>
      </c>
      <c r="N638" s="17" t="s">
        <v>730</v>
      </c>
      <c r="O638" s="77"/>
      <c r="P638" s="77"/>
      <c r="Q638" s="77"/>
      <c r="R638" s="78"/>
    </row>
    <row r="639" spans="1:18" ht="30" customHeight="1" x14ac:dyDescent="0.3">
      <c r="A639" s="774"/>
      <c r="B639" s="12"/>
      <c r="C639" s="12"/>
      <c r="D639" s="12"/>
      <c r="E639" s="12"/>
      <c r="F639" s="12"/>
      <c r="G639" s="12"/>
      <c r="H639" s="12"/>
      <c r="I639" s="12"/>
      <c r="J639" s="12"/>
      <c r="K639" s="12"/>
      <c r="L639" s="40">
        <f>L637/J637</f>
        <v>0.55386390908042005</v>
      </c>
      <c r="M639" s="40">
        <f>M637/J637</f>
        <v>0.55386390908042005</v>
      </c>
      <c r="N639" s="12"/>
      <c r="O639" s="12"/>
      <c r="P639" s="12"/>
      <c r="Q639" s="12"/>
      <c r="R639" s="100"/>
    </row>
    <row r="640" spans="1:18" ht="18" customHeight="1" x14ac:dyDescent="0.25">
      <c r="A640" s="805"/>
      <c r="B640" s="47"/>
      <c r="C640" s="47"/>
      <c r="D640" s="49"/>
      <c r="E640" s="47"/>
      <c r="F640" s="50"/>
      <c r="G640" s="51"/>
      <c r="H640" s="51"/>
      <c r="I640" s="52"/>
      <c r="J640" s="53"/>
      <c r="K640" s="53"/>
      <c r="L640" s="53"/>
      <c r="M640" s="53"/>
      <c r="N640" s="50"/>
    </row>
    <row r="641" spans="1:18" ht="81.75" customHeight="1" x14ac:dyDescent="0.3">
      <c r="A641" s="774"/>
      <c r="B641" s="44" t="s">
        <v>1003</v>
      </c>
      <c r="C641" s="45"/>
      <c r="D641" s="44"/>
      <c r="E641" s="44"/>
      <c r="F641" s="44"/>
      <c r="G641" s="44"/>
      <c r="H641" s="44"/>
      <c r="I641" s="46"/>
      <c r="J641" s="46"/>
      <c r="K641" s="46"/>
      <c r="L641" s="46"/>
      <c r="M641" s="46"/>
      <c r="N641" s="46"/>
      <c r="O641" s="36"/>
      <c r="P641" s="36"/>
      <c r="Q641" s="36"/>
      <c r="R641" s="103"/>
    </row>
    <row r="642" spans="1:18" ht="75" x14ac:dyDescent="0.25">
      <c r="A642" s="109" t="s">
        <v>470</v>
      </c>
      <c r="B642" s="775" t="s">
        <v>0</v>
      </c>
      <c r="C642" s="6" t="s">
        <v>1</v>
      </c>
      <c r="D642" s="7" t="s">
        <v>2</v>
      </c>
      <c r="E642" s="3" t="s">
        <v>3</v>
      </c>
      <c r="F642" s="7" t="s">
        <v>490</v>
      </c>
      <c r="G642" s="7" t="s">
        <v>5</v>
      </c>
      <c r="H642" s="7" t="s">
        <v>6</v>
      </c>
      <c r="I642" s="4" t="s">
        <v>7</v>
      </c>
      <c r="J642" s="5" t="s">
        <v>8</v>
      </c>
      <c r="K642" s="5" t="s">
        <v>201</v>
      </c>
      <c r="L642" s="22" t="s">
        <v>9</v>
      </c>
      <c r="M642" s="5" t="s">
        <v>10</v>
      </c>
      <c r="N642" s="8" t="s">
        <v>202</v>
      </c>
      <c r="O642" s="79" t="s">
        <v>975</v>
      </c>
      <c r="P642" s="738" t="s">
        <v>976</v>
      </c>
      <c r="Q642" s="80" t="s">
        <v>867</v>
      </c>
      <c r="R642" s="80" t="s">
        <v>977</v>
      </c>
    </row>
    <row r="643" spans="1:18" ht="144.94999999999999" customHeight="1" x14ac:dyDescent="0.25">
      <c r="A643" s="807">
        <v>1</v>
      </c>
      <c r="B643" s="797" t="s">
        <v>215</v>
      </c>
      <c r="C643" s="684" t="s">
        <v>24</v>
      </c>
      <c r="D643" s="685">
        <v>5028322</v>
      </c>
      <c r="E643" s="699" t="s">
        <v>283</v>
      </c>
      <c r="F643" s="576" t="s">
        <v>491</v>
      </c>
      <c r="G643" s="670">
        <v>43108</v>
      </c>
      <c r="H643" s="670">
        <v>43040</v>
      </c>
      <c r="I643" s="696" t="s">
        <v>210</v>
      </c>
      <c r="J643" s="697">
        <v>2202574</v>
      </c>
      <c r="K643" s="676">
        <v>2202572.6</v>
      </c>
      <c r="L643" s="698">
        <v>1148817.56</v>
      </c>
      <c r="M643" s="698">
        <v>1148299.1399999999</v>
      </c>
      <c r="N643" s="678">
        <v>1132842.1000000001</v>
      </c>
      <c r="O643" s="113">
        <f>(M643-N643)/N643</f>
        <v>1.3644478784819E-2</v>
      </c>
      <c r="P643" s="115"/>
      <c r="Q643" s="115"/>
      <c r="R643" s="116" t="s">
        <v>935</v>
      </c>
    </row>
    <row r="644" spans="1:18" ht="144.94999999999999" customHeight="1" x14ac:dyDescent="0.25">
      <c r="A644" s="807">
        <v>2</v>
      </c>
      <c r="B644" s="797" t="s">
        <v>215</v>
      </c>
      <c r="C644" s="684" t="s">
        <v>36</v>
      </c>
      <c r="D644" s="685">
        <v>5012828</v>
      </c>
      <c r="E644" s="699" t="s">
        <v>480</v>
      </c>
      <c r="F644" s="576" t="s">
        <v>491</v>
      </c>
      <c r="G644" s="670">
        <v>43020</v>
      </c>
      <c r="H644" s="670">
        <v>43020</v>
      </c>
      <c r="I644" s="696" t="s">
        <v>315</v>
      </c>
      <c r="J644" s="697">
        <v>1762157.56</v>
      </c>
      <c r="K644" s="676">
        <v>1762157.56</v>
      </c>
      <c r="L644" s="698">
        <v>987942.06</v>
      </c>
      <c r="M644" s="698">
        <v>949988.84</v>
      </c>
      <c r="N644" s="678">
        <v>788528.71</v>
      </c>
      <c r="O644" s="113">
        <f t="shared" ref="O644:O655" si="98">(M644-N644)/N644</f>
        <v>0.20476125720267055</v>
      </c>
      <c r="P644" s="115"/>
      <c r="Q644" s="115"/>
      <c r="R644" s="116" t="s">
        <v>935</v>
      </c>
    </row>
    <row r="645" spans="1:18" ht="144.94999999999999" customHeight="1" x14ac:dyDescent="0.25">
      <c r="A645" s="807">
        <v>3</v>
      </c>
      <c r="B645" s="797" t="s">
        <v>215</v>
      </c>
      <c r="C645" s="684" t="s">
        <v>242</v>
      </c>
      <c r="D645" s="643">
        <v>5022591</v>
      </c>
      <c r="E645" s="699" t="s">
        <v>481</v>
      </c>
      <c r="F645" s="576" t="s">
        <v>491</v>
      </c>
      <c r="G645" s="670">
        <v>43097</v>
      </c>
      <c r="H645" s="670">
        <v>43084</v>
      </c>
      <c r="I645" s="696" t="s">
        <v>315</v>
      </c>
      <c r="J645" s="697">
        <v>1196185</v>
      </c>
      <c r="K645" s="676">
        <v>1196184.99</v>
      </c>
      <c r="L645" s="698">
        <v>688725.63</v>
      </c>
      <c r="M645" s="698">
        <v>658466.1</v>
      </c>
      <c r="N645" s="678">
        <v>117236.09</v>
      </c>
      <c r="O645" s="113">
        <f t="shared" si="98"/>
        <v>4.6165818904400515</v>
      </c>
      <c r="P645" s="115"/>
      <c r="Q645" s="115"/>
      <c r="R645" s="116" t="s">
        <v>935</v>
      </c>
    </row>
    <row r="646" spans="1:18" ht="144.94999999999999" customHeight="1" x14ac:dyDescent="0.25">
      <c r="A646" s="807">
        <v>4</v>
      </c>
      <c r="B646" s="797" t="s">
        <v>215</v>
      </c>
      <c r="C646" s="684" t="s">
        <v>71</v>
      </c>
      <c r="D646" s="643">
        <v>5010604</v>
      </c>
      <c r="E646" s="699" t="s">
        <v>482</v>
      </c>
      <c r="F646" s="576" t="s">
        <v>491</v>
      </c>
      <c r="G646" s="670">
        <v>42979</v>
      </c>
      <c r="H646" s="670">
        <v>42979</v>
      </c>
      <c r="I646" s="696" t="s">
        <v>328</v>
      </c>
      <c r="J646" s="697">
        <v>1336407.94</v>
      </c>
      <c r="K646" s="676">
        <v>1336407.04</v>
      </c>
      <c r="L646" s="698">
        <v>1300459.04</v>
      </c>
      <c r="M646" s="698">
        <v>1300459.04</v>
      </c>
      <c r="N646" s="678">
        <v>1283699.07</v>
      </c>
      <c r="O646" s="113">
        <f t="shared" si="98"/>
        <v>1.3055996059886506E-2</v>
      </c>
      <c r="P646" s="115"/>
      <c r="Q646" s="115"/>
      <c r="R646" s="116" t="s">
        <v>935</v>
      </c>
    </row>
    <row r="647" spans="1:18" ht="144.94999999999999" customHeight="1" x14ac:dyDescent="0.25">
      <c r="A647" s="807">
        <v>5</v>
      </c>
      <c r="B647" s="797" t="s">
        <v>215</v>
      </c>
      <c r="C647" s="684" t="s">
        <v>477</v>
      </c>
      <c r="D647" s="685">
        <v>5003763</v>
      </c>
      <c r="E647" s="699" t="s">
        <v>483</v>
      </c>
      <c r="F647" s="576" t="s">
        <v>491</v>
      </c>
      <c r="G647" s="670">
        <v>43382</v>
      </c>
      <c r="H647" s="670">
        <v>43079</v>
      </c>
      <c r="I647" s="696" t="s">
        <v>210</v>
      </c>
      <c r="J647" s="697">
        <v>897703.8</v>
      </c>
      <c r="K647" s="676">
        <v>897703.79</v>
      </c>
      <c r="L647" s="676">
        <v>499917.47</v>
      </c>
      <c r="M647" s="676">
        <v>499877.47</v>
      </c>
      <c r="N647" s="700">
        <v>231135.82</v>
      </c>
      <c r="O647" s="113">
        <f t="shared" si="98"/>
        <v>1.1627001388188121</v>
      </c>
      <c r="P647" s="115"/>
      <c r="Q647" s="115"/>
      <c r="R647" s="116" t="s">
        <v>935</v>
      </c>
    </row>
    <row r="648" spans="1:18" ht="144.94999999999999" customHeight="1" x14ac:dyDescent="0.25">
      <c r="A648" s="807">
        <v>6</v>
      </c>
      <c r="B648" s="797" t="s">
        <v>215</v>
      </c>
      <c r="C648" s="684" t="s">
        <v>477</v>
      </c>
      <c r="D648" s="685">
        <v>5031234</v>
      </c>
      <c r="E648" s="699" t="s">
        <v>484</v>
      </c>
      <c r="F648" s="673" t="s">
        <v>492</v>
      </c>
      <c r="G648" s="670">
        <v>43319</v>
      </c>
      <c r="H648" s="670">
        <v>43299</v>
      </c>
      <c r="I648" s="696" t="s">
        <v>315</v>
      </c>
      <c r="J648" s="697">
        <v>1301151.67</v>
      </c>
      <c r="K648" s="676">
        <v>1301151.7</v>
      </c>
      <c r="L648" s="698">
        <v>380367.45</v>
      </c>
      <c r="M648" s="676">
        <v>377819.1</v>
      </c>
      <c r="N648" s="698">
        <v>54821.78</v>
      </c>
      <c r="O648" s="113">
        <f t="shared" si="98"/>
        <v>5.8917700227902117</v>
      </c>
      <c r="P648" s="115"/>
      <c r="Q648" s="115"/>
      <c r="R648" s="116" t="s">
        <v>935</v>
      </c>
    </row>
    <row r="649" spans="1:18" ht="144.94999999999999" customHeight="1" x14ac:dyDescent="0.25">
      <c r="A649" s="807">
        <v>7</v>
      </c>
      <c r="B649" s="797" t="s">
        <v>215</v>
      </c>
      <c r="C649" s="684" t="s">
        <v>235</v>
      </c>
      <c r="D649" s="643">
        <v>5032937</v>
      </c>
      <c r="E649" s="699" t="s">
        <v>485</v>
      </c>
      <c r="F649" s="673" t="s">
        <v>492</v>
      </c>
      <c r="G649" s="670">
        <v>43306</v>
      </c>
      <c r="H649" s="670">
        <v>43271</v>
      </c>
      <c r="I649" s="696" t="s">
        <v>315</v>
      </c>
      <c r="J649" s="697">
        <v>1237065.47</v>
      </c>
      <c r="K649" s="676">
        <v>1237065.47</v>
      </c>
      <c r="L649" s="698">
        <v>160307.15</v>
      </c>
      <c r="M649" s="698">
        <v>160303.35999999999</v>
      </c>
      <c r="N649" s="312"/>
      <c r="O649" s="113"/>
      <c r="P649" s="115"/>
      <c r="Q649" s="115"/>
      <c r="R649" s="116" t="s">
        <v>935</v>
      </c>
    </row>
    <row r="650" spans="1:18" ht="144.94999999999999" customHeight="1" x14ac:dyDescent="0.25">
      <c r="A650" s="807">
        <v>8</v>
      </c>
      <c r="B650" s="797" t="s">
        <v>215</v>
      </c>
      <c r="C650" s="684" t="s">
        <v>478</v>
      </c>
      <c r="D650" s="643">
        <v>5032669</v>
      </c>
      <c r="E650" s="699" t="s">
        <v>486</v>
      </c>
      <c r="F650" s="673" t="s">
        <v>492</v>
      </c>
      <c r="G650" s="670">
        <v>43193</v>
      </c>
      <c r="H650" s="670">
        <v>43192</v>
      </c>
      <c r="I650" s="696" t="s">
        <v>315</v>
      </c>
      <c r="J650" s="697">
        <v>1143160</v>
      </c>
      <c r="K650" s="676">
        <v>1143160</v>
      </c>
      <c r="L650" s="676">
        <v>440503.33</v>
      </c>
      <c r="M650" s="676">
        <v>440490.65</v>
      </c>
      <c r="N650" s="312"/>
      <c r="O650" s="113"/>
      <c r="P650" s="115"/>
      <c r="Q650" s="115"/>
      <c r="R650" s="116" t="s">
        <v>935</v>
      </c>
    </row>
    <row r="651" spans="1:18" ht="144.94999999999999" customHeight="1" x14ac:dyDescent="0.25">
      <c r="A651" s="807">
        <v>9</v>
      </c>
      <c r="B651" s="797" t="s">
        <v>215</v>
      </c>
      <c r="C651" s="684" t="s">
        <v>36</v>
      </c>
      <c r="D651" s="685">
        <v>5031026</v>
      </c>
      <c r="E651" s="699" t="s">
        <v>487</v>
      </c>
      <c r="F651" s="673" t="s">
        <v>492</v>
      </c>
      <c r="G651" s="670">
        <v>43193</v>
      </c>
      <c r="H651" s="670">
        <v>43192</v>
      </c>
      <c r="I651" s="696" t="s">
        <v>315</v>
      </c>
      <c r="J651" s="697">
        <v>1231160.94</v>
      </c>
      <c r="K651" s="676">
        <v>1231160.95</v>
      </c>
      <c r="L651" s="676">
        <v>449145.98</v>
      </c>
      <c r="M651" s="676">
        <v>449133.49</v>
      </c>
      <c r="N651" s="312"/>
      <c r="O651" s="113"/>
      <c r="P651" s="115"/>
      <c r="Q651" s="115"/>
      <c r="R651" s="116" t="s">
        <v>935</v>
      </c>
    </row>
    <row r="652" spans="1:18" ht="144.94999999999999" customHeight="1" x14ac:dyDescent="0.25">
      <c r="A652" s="807">
        <v>10</v>
      </c>
      <c r="B652" s="797" t="s">
        <v>215</v>
      </c>
      <c r="C652" s="684" t="s">
        <v>479</v>
      </c>
      <c r="D652" s="643">
        <v>5032681</v>
      </c>
      <c r="E652" s="699" t="s">
        <v>488</v>
      </c>
      <c r="F652" s="673" t="s">
        <v>492</v>
      </c>
      <c r="G652" s="670">
        <v>43193</v>
      </c>
      <c r="H652" s="670">
        <v>43192</v>
      </c>
      <c r="I652" s="696" t="s">
        <v>315</v>
      </c>
      <c r="J652" s="697">
        <v>1145290</v>
      </c>
      <c r="K652" s="676">
        <v>1145290.02</v>
      </c>
      <c r="L652" s="676">
        <v>396872.57</v>
      </c>
      <c r="M652" s="676">
        <v>392195.36</v>
      </c>
      <c r="N652" s="698">
        <v>151452.26</v>
      </c>
      <c r="O652" s="113">
        <f t="shared" si="98"/>
        <v>1.5895642626924151</v>
      </c>
      <c r="P652" s="115"/>
      <c r="Q652" s="115"/>
      <c r="R652" s="116" t="s">
        <v>935</v>
      </c>
    </row>
    <row r="653" spans="1:18" s="62" customFormat="1" ht="144.94999999999999" customHeight="1" x14ac:dyDescent="0.25">
      <c r="A653" s="807">
        <v>11</v>
      </c>
      <c r="B653" s="798" t="s">
        <v>215</v>
      </c>
      <c r="C653" s="689" t="s">
        <v>427</v>
      </c>
      <c r="D653" s="739">
        <v>5033044</v>
      </c>
      <c r="E653" s="701" t="s">
        <v>489</v>
      </c>
      <c r="F653" s="673" t="s">
        <v>492</v>
      </c>
      <c r="G653" s="670">
        <v>43517</v>
      </c>
      <c r="H653" s="670">
        <v>43282</v>
      </c>
      <c r="I653" s="696" t="s">
        <v>315</v>
      </c>
      <c r="J653" s="702">
        <v>490755.13</v>
      </c>
      <c r="K653" s="680">
        <v>490755.13</v>
      </c>
      <c r="L653" s="328"/>
      <c r="M653" s="331"/>
      <c r="N653" s="312"/>
      <c r="O653" s="113"/>
      <c r="P653" s="115"/>
      <c r="Q653" s="115"/>
      <c r="R653" s="116" t="s">
        <v>935</v>
      </c>
    </row>
    <row r="654" spans="1:18" ht="144.94999999999999" customHeight="1" x14ac:dyDescent="0.25">
      <c r="A654" s="807">
        <v>12</v>
      </c>
      <c r="B654" s="798" t="s">
        <v>215</v>
      </c>
      <c r="C654" s="689" t="s">
        <v>979</v>
      </c>
      <c r="D654" s="651">
        <v>5070059</v>
      </c>
      <c r="E654" s="701" t="s">
        <v>980</v>
      </c>
      <c r="F654" s="740" t="s">
        <v>869</v>
      </c>
      <c r="G654" s="670">
        <v>44111</v>
      </c>
      <c r="H654" s="670">
        <v>44105</v>
      </c>
      <c r="I654" s="696">
        <v>8</v>
      </c>
      <c r="J654" s="702">
        <v>3400000</v>
      </c>
      <c r="K654" s="680">
        <v>3400000</v>
      </c>
      <c r="L654" s="676">
        <v>2117658.42</v>
      </c>
      <c r="M654" s="676">
        <v>2117658.42</v>
      </c>
      <c r="N654" s="312"/>
      <c r="O654" s="113"/>
      <c r="P654" s="115"/>
      <c r="Q654" s="115"/>
      <c r="R654" s="116" t="s">
        <v>935</v>
      </c>
    </row>
    <row r="655" spans="1:18" ht="75" customHeight="1" x14ac:dyDescent="0.25">
      <c r="A655" s="774" t="s">
        <v>847</v>
      </c>
      <c r="B655" s="10"/>
      <c r="C655" s="1006" t="s">
        <v>857</v>
      </c>
      <c r="D655" s="1002"/>
      <c r="E655" s="1002"/>
      <c r="F655" s="1002"/>
      <c r="G655" s="1002"/>
      <c r="H655" s="1003"/>
      <c r="I655" s="74">
        <f>COUNTA(I643:I654)</f>
        <v>12</v>
      </c>
      <c r="J655" s="28">
        <f>SUM(J643:J654)</f>
        <v>17343611.509999998</v>
      </c>
      <c r="K655" s="28">
        <f>SUM(K643:K654)</f>
        <v>17343609.25</v>
      </c>
      <c r="L655" s="29">
        <f>SUM(L643:L654)</f>
        <v>8570716.6600000001</v>
      </c>
      <c r="M655" s="29">
        <f>SUM(M643:M654)</f>
        <v>8494690.9700000007</v>
      </c>
      <c r="N655" s="88">
        <f>SUM(N643:N654)</f>
        <v>3759715.83</v>
      </c>
      <c r="O655" s="90">
        <f t="shared" si="98"/>
        <v>1.2593970805501011</v>
      </c>
      <c r="P655" s="86"/>
      <c r="Q655" s="86"/>
      <c r="R655" s="104"/>
    </row>
    <row r="656" spans="1:18" ht="30" customHeight="1" x14ac:dyDescent="0.3">
      <c r="A656" s="12"/>
      <c r="B656" s="12"/>
      <c r="C656" s="12"/>
      <c r="D656" s="12"/>
      <c r="E656" s="12"/>
      <c r="F656" s="12"/>
      <c r="G656" s="12"/>
      <c r="H656" s="12"/>
      <c r="I656" s="12"/>
      <c r="J656" s="12"/>
      <c r="K656" s="12"/>
      <c r="L656" s="40">
        <f>L655/J655</f>
        <v>0.49417139302608842</v>
      </c>
      <c r="M656" s="40">
        <f>M655/J655</f>
        <v>0.48978789481660856</v>
      </c>
      <c r="N656" s="12"/>
      <c r="O656" s="12"/>
      <c r="P656" s="12"/>
      <c r="Q656" s="12"/>
      <c r="R656" s="100"/>
    </row>
    <row r="658" spans="1:150" s="62" customFormat="1" x14ac:dyDescent="0.25">
      <c r="R658" s="15"/>
    </row>
    <row r="659" spans="1:150" s="62" customFormat="1" x14ac:dyDescent="0.25">
      <c r="R659" s="15"/>
    </row>
    <row r="660" spans="1:150" s="62" customFormat="1" ht="18.75" x14ac:dyDescent="0.3">
      <c r="A660" s="43"/>
      <c r="B660" s="44" t="s">
        <v>846</v>
      </c>
      <c r="C660" s="45"/>
      <c r="D660" s="44"/>
      <c r="E660" s="44"/>
      <c r="F660" s="44"/>
      <c r="G660" s="44"/>
      <c r="H660" s="44"/>
      <c r="I660" s="46"/>
      <c r="J660" s="46"/>
      <c r="K660" s="46"/>
      <c r="L660" s="46"/>
      <c r="M660" s="46"/>
      <c r="N660" s="46"/>
      <c r="O660" s="36"/>
      <c r="P660" s="36"/>
      <c r="Q660" s="36"/>
      <c r="R660" s="103"/>
    </row>
    <row r="661" spans="1:150" s="62" customFormat="1" ht="75" x14ac:dyDescent="0.25">
      <c r="A661" s="109" t="s">
        <v>470</v>
      </c>
      <c r="B661" s="6" t="s">
        <v>0</v>
      </c>
      <c r="C661" s="6" t="s">
        <v>1</v>
      </c>
      <c r="D661" s="7" t="s">
        <v>2</v>
      </c>
      <c r="E661" s="3" t="s">
        <v>3</v>
      </c>
      <c r="F661" s="7" t="s">
        <v>490</v>
      </c>
      <c r="G661" s="7" t="s">
        <v>5</v>
      </c>
      <c r="H661" s="7" t="s">
        <v>6</v>
      </c>
      <c r="I661" s="4" t="s">
        <v>7</v>
      </c>
      <c r="J661" s="5" t="s">
        <v>8</v>
      </c>
      <c r="K661" s="5" t="s">
        <v>201</v>
      </c>
      <c r="L661" s="22" t="s">
        <v>9</v>
      </c>
      <c r="M661" s="5" t="s">
        <v>10</v>
      </c>
      <c r="N661" s="8" t="s">
        <v>202</v>
      </c>
      <c r="O661" s="81" t="s">
        <v>975</v>
      </c>
      <c r="P661" s="738" t="s">
        <v>976</v>
      </c>
      <c r="Q661" s="82" t="s">
        <v>867</v>
      </c>
      <c r="R661" s="80" t="s">
        <v>977</v>
      </c>
    </row>
    <row r="662" spans="1:150" s="62" customFormat="1" ht="135" x14ac:dyDescent="0.25">
      <c r="A662" s="108">
        <v>1</v>
      </c>
      <c r="B662" s="703" t="s">
        <v>842</v>
      </c>
      <c r="C662" s="684" t="s">
        <v>819</v>
      </c>
      <c r="D662" s="685">
        <v>5045725</v>
      </c>
      <c r="E662" s="684" t="s">
        <v>843</v>
      </c>
      <c r="F662" s="684" t="s">
        <v>848</v>
      </c>
      <c r="G662" s="670">
        <v>43651</v>
      </c>
      <c r="H662" s="670">
        <v>43567</v>
      </c>
      <c r="I662" s="696" t="s">
        <v>849</v>
      </c>
      <c r="J662" s="676">
        <v>50000000</v>
      </c>
      <c r="K662" s="698">
        <v>47195411.200000003</v>
      </c>
      <c r="L662" s="704">
        <v>1440408.14</v>
      </c>
      <c r="M662" s="704">
        <v>1405998.92</v>
      </c>
      <c r="N662" s="312"/>
      <c r="O662" s="115"/>
      <c r="P662" s="115"/>
      <c r="Q662" s="115"/>
      <c r="R662" s="116" t="s">
        <v>935</v>
      </c>
    </row>
    <row r="663" spans="1:150" s="62" customFormat="1" ht="150" x14ac:dyDescent="0.25">
      <c r="A663" s="108">
        <v>2</v>
      </c>
      <c r="B663" s="703" t="s">
        <v>842</v>
      </c>
      <c r="C663" s="684" t="s">
        <v>844</v>
      </c>
      <c r="D663" s="685">
        <v>5010510</v>
      </c>
      <c r="E663" s="684" t="s">
        <v>845</v>
      </c>
      <c r="F663" s="684" t="s">
        <v>848</v>
      </c>
      <c r="G663" s="670">
        <v>43014</v>
      </c>
      <c r="H663" s="670">
        <v>43040</v>
      </c>
      <c r="I663" s="696" t="s">
        <v>762</v>
      </c>
      <c r="J663" s="676">
        <v>7009974.0099999998</v>
      </c>
      <c r="K663" s="676">
        <v>6624437.3099999996</v>
      </c>
      <c r="L663" s="704">
        <v>4929289.09</v>
      </c>
      <c r="M663" s="704">
        <v>4918923.3499999996</v>
      </c>
      <c r="N663" s="700">
        <v>2199414.98</v>
      </c>
      <c r="O663" s="115"/>
      <c r="P663" s="115"/>
      <c r="Q663" s="115"/>
      <c r="R663" s="116" t="s">
        <v>935</v>
      </c>
    </row>
    <row r="664" spans="1:150" s="62" customFormat="1" ht="18.75" x14ac:dyDescent="0.25">
      <c r="A664" s="10" t="s">
        <v>850</v>
      </c>
      <c r="B664" s="10"/>
      <c r="C664" s="1006" t="s">
        <v>851</v>
      </c>
      <c r="D664" s="1002"/>
      <c r="E664" s="1002"/>
      <c r="F664" s="1002"/>
      <c r="G664" s="1002"/>
      <c r="H664" s="1003"/>
      <c r="I664" s="74">
        <f>COUNTA(I662:I663)</f>
        <v>2</v>
      </c>
      <c r="J664" s="28">
        <f>SUM(J662:J663)</f>
        <v>57009974.009999998</v>
      </c>
      <c r="K664" s="28">
        <f>SUM(K662:K663)</f>
        <v>53819848.510000005</v>
      </c>
      <c r="L664" s="29">
        <f>SUM(L662:L663)</f>
        <v>6369697.2299999995</v>
      </c>
      <c r="M664" s="29">
        <f>SUM(M662:M663)</f>
        <v>6324922.2699999996</v>
      </c>
      <c r="N664" s="88">
        <f>SUM(N662:N663)</f>
        <v>2199414.98</v>
      </c>
      <c r="O664" s="77"/>
      <c r="P664" s="77"/>
      <c r="Q664" s="77"/>
      <c r="R664" s="78"/>
    </row>
    <row r="665" spans="1:150" s="62" customFormat="1" ht="18.75" x14ac:dyDescent="0.3">
      <c r="A665"/>
      <c r="B665"/>
      <c r="C665"/>
      <c r="D665"/>
      <c r="E665"/>
      <c r="F665"/>
      <c r="G665"/>
      <c r="H665"/>
      <c r="I665"/>
      <c r="J665"/>
      <c r="K665"/>
      <c r="L665" s="40">
        <f>L664/J664</f>
        <v>0.11172952348448194</v>
      </c>
      <c r="M665" s="40">
        <f>M664/J664</f>
        <v>0.11094413529973822</v>
      </c>
      <c r="N665"/>
      <c r="O665"/>
      <c r="P665"/>
      <c r="Q665"/>
      <c r="R665" s="15"/>
    </row>
    <row r="666" spans="1:150" s="62" customFormat="1" x14ac:dyDescent="0.25">
      <c r="R666" s="15"/>
    </row>
    <row r="667" spans="1:150" s="62" customFormat="1" x14ac:dyDescent="0.25">
      <c r="R667" s="15"/>
    </row>
    <row r="668" spans="1:150" s="62" customFormat="1" x14ac:dyDescent="0.25">
      <c r="R668" s="15"/>
    </row>
    <row r="669" spans="1:150" x14ac:dyDescent="0.25">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8"/>
      <c r="CT669" s="48"/>
      <c r="CU669" s="48"/>
      <c r="CV669" s="48"/>
      <c r="CW669" s="48"/>
      <c r="CX669" s="48"/>
      <c r="CY669" s="48"/>
      <c r="CZ669" s="48"/>
      <c r="DA669" s="48"/>
      <c r="DB669" s="48"/>
      <c r="DC669" s="48"/>
      <c r="DD669" s="48"/>
      <c r="DE669" s="48"/>
      <c r="DF669" s="48"/>
      <c r="DG669" s="48"/>
      <c r="DH669" s="48"/>
      <c r="DI669" s="48"/>
      <c r="DJ669" s="48"/>
      <c r="DK669" s="48"/>
      <c r="DL669" s="48"/>
      <c r="DM669" s="48"/>
      <c r="DN669" s="48"/>
      <c r="DO669" s="48"/>
      <c r="DP669" s="48"/>
      <c r="DQ669" s="48"/>
      <c r="DR669" s="48"/>
      <c r="DS669" s="48"/>
      <c r="DT669" s="48"/>
      <c r="DU669" s="48"/>
      <c r="DV669" s="48"/>
      <c r="DW669" s="62"/>
      <c r="DX669" s="62"/>
      <c r="DY669" s="62"/>
      <c r="DZ669" s="62"/>
      <c r="EA669" s="62"/>
      <c r="EB669" s="62"/>
      <c r="EC669" s="62"/>
      <c r="ED669" s="62"/>
      <c r="EE669" s="62"/>
      <c r="EF669" s="62"/>
      <c r="EG669" s="62"/>
      <c r="EH669" s="62"/>
      <c r="EI669" s="62"/>
      <c r="EJ669" s="62"/>
      <c r="EK669" s="62"/>
      <c r="EL669" s="62"/>
      <c r="EM669" s="62"/>
      <c r="EN669" s="62"/>
      <c r="EO669" s="62"/>
      <c r="EP669" s="62"/>
      <c r="EQ669" s="62"/>
      <c r="ER669" s="62"/>
      <c r="ES669" s="62"/>
      <c r="ET669" s="62"/>
    </row>
    <row r="670" spans="1:150" x14ac:dyDescent="0.25">
      <c r="V670" s="48"/>
      <c r="W670" s="48"/>
      <c r="X670" s="48"/>
      <c r="Y670" s="48"/>
      <c r="Z670" s="48"/>
      <c r="AA670" s="48"/>
      <c r="AB670" s="48"/>
      <c r="AC670" s="48"/>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8"/>
      <c r="CT670" s="48"/>
      <c r="CU670" s="48"/>
      <c r="CV670" s="48"/>
      <c r="CW670" s="48"/>
      <c r="CX670" s="48"/>
      <c r="CY670" s="48"/>
      <c r="CZ670" s="48"/>
      <c r="DA670" s="48"/>
      <c r="DB670" s="48"/>
      <c r="DC670" s="48"/>
      <c r="DD670" s="48"/>
      <c r="DE670" s="48"/>
      <c r="DF670" s="48"/>
      <c r="DG670" s="48"/>
      <c r="DH670" s="48"/>
      <c r="DI670" s="48"/>
      <c r="DJ670" s="48"/>
      <c r="DK670" s="48"/>
      <c r="DL670" s="48"/>
      <c r="DM670" s="48"/>
      <c r="DN670" s="48"/>
      <c r="DO670" s="48"/>
      <c r="DP670" s="48"/>
      <c r="DQ670" s="48"/>
      <c r="DR670" s="48"/>
      <c r="DS670" s="48"/>
      <c r="DT670" s="48"/>
      <c r="DU670" s="48"/>
      <c r="DV670" s="48"/>
      <c r="DW670" s="62"/>
      <c r="DX670" s="62"/>
      <c r="DY670" s="62"/>
      <c r="DZ670" s="62"/>
      <c r="EA670" s="62"/>
      <c r="EB670" s="62"/>
      <c r="EC670" s="62"/>
      <c r="ED670" s="62"/>
      <c r="EE670" s="62"/>
      <c r="EF670" s="62"/>
      <c r="EG670" s="62"/>
      <c r="EH670" s="62"/>
      <c r="EI670" s="62"/>
      <c r="EJ670" s="62"/>
      <c r="EK670" s="62"/>
      <c r="EL670" s="62"/>
      <c r="EM670" s="62"/>
      <c r="EN670" s="62"/>
      <c r="EO670" s="62"/>
      <c r="EP670" s="62"/>
      <c r="EQ670" s="62"/>
      <c r="ER670" s="62"/>
      <c r="ES670" s="62"/>
      <c r="ET670" s="62"/>
    </row>
    <row r="671" spans="1:150" x14ac:dyDescent="0.25">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c r="CS671" s="62"/>
      <c r="CT671" s="62"/>
      <c r="CU671" s="62"/>
      <c r="CV671" s="62"/>
      <c r="CW671" s="62"/>
      <c r="CX671" s="62"/>
      <c r="CY671" s="62"/>
      <c r="CZ671" s="62"/>
      <c r="DA671" s="62"/>
      <c r="DB671" s="62"/>
      <c r="DC671" s="62"/>
      <c r="DD671" s="62"/>
      <c r="DE671" s="62"/>
      <c r="DF671" s="62"/>
      <c r="DG671" s="62"/>
      <c r="DH671" s="62"/>
      <c r="DI671" s="62"/>
      <c r="DJ671" s="62"/>
      <c r="DK671" s="62"/>
      <c r="DL671" s="62"/>
      <c r="DM671" s="62"/>
      <c r="DN671" s="62"/>
      <c r="DO671" s="62"/>
      <c r="DP671" s="62"/>
      <c r="DQ671" s="62"/>
      <c r="DR671" s="62"/>
      <c r="DS671" s="62"/>
      <c r="DT671" s="62"/>
      <c r="DU671" s="62"/>
      <c r="DV671" s="62"/>
      <c r="DW671" s="62"/>
      <c r="DX671" s="62"/>
      <c r="DY671" s="62"/>
      <c r="DZ671" s="62"/>
      <c r="EA671" s="62"/>
      <c r="EB671" s="62"/>
      <c r="EC671" s="62"/>
      <c r="ED671" s="62"/>
      <c r="EE671" s="62"/>
      <c r="EF671" s="62"/>
      <c r="EG671" s="62"/>
      <c r="EH671" s="62"/>
      <c r="EI671" s="62"/>
      <c r="EJ671" s="62"/>
      <c r="EK671" s="62"/>
      <c r="EL671" s="62"/>
      <c r="EM671" s="62"/>
      <c r="EN671" s="62"/>
      <c r="EO671" s="62"/>
      <c r="EP671" s="62"/>
      <c r="EQ671" s="62"/>
      <c r="ER671" s="62"/>
      <c r="ES671" s="62"/>
      <c r="ET671" s="62"/>
    </row>
    <row r="672" spans="1:150" x14ac:dyDescent="0.25">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c r="CS672" s="62"/>
      <c r="CT672" s="62"/>
      <c r="CU672" s="62"/>
      <c r="CV672" s="62"/>
      <c r="CW672" s="62"/>
      <c r="CX672" s="62"/>
      <c r="CY672" s="62"/>
      <c r="CZ672" s="62"/>
      <c r="DA672" s="62"/>
      <c r="DB672" s="62"/>
      <c r="DC672" s="62"/>
      <c r="DD672" s="62"/>
      <c r="DE672" s="62"/>
      <c r="DF672" s="62"/>
      <c r="DG672" s="62"/>
      <c r="DH672" s="62"/>
      <c r="DI672" s="62"/>
      <c r="DJ672" s="62"/>
      <c r="DK672" s="62"/>
      <c r="DL672" s="62"/>
      <c r="DM672" s="62"/>
      <c r="DN672" s="62"/>
      <c r="DO672" s="62"/>
      <c r="DP672" s="62"/>
      <c r="DQ672" s="62"/>
      <c r="DR672" s="62"/>
      <c r="DS672" s="62"/>
      <c r="DT672" s="62"/>
      <c r="DU672" s="62"/>
      <c r="DV672" s="62"/>
    </row>
    <row r="673" spans="1:18" ht="51" customHeight="1" x14ac:dyDescent="0.3">
      <c r="A673" s="93"/>
      <c r="B673" s="93"/>
      <c r="C673" s="1012" t="s">
        <v>1094</v>
      </c>
      <c r="D673" s="1012"/>
      <c r="E673" s="1012"/>
      <c r="F673" s="1012"/>
      <c r="G673" s="1012"/>
      <c r="H673" s="1012"/>
      <c r="I673" s="1012"/>
      <c r="J673" s="94">
        <f>J655+J637+J628+J618+J563</f>
        <v>336091437.37</v>
      </c>
      <c r="K673" s="94">
        <f>K655+K637+K628+K618+K563</f>
        <v>86775068.219999999</v>
      </c>
      <c r="L673" s="94">
        <f>L655+L637+L628+L618+L563</f>
        <v>47800114.579999991</v>
      </c>
      <c r="M673" s="94">
        <f>M655+M637+M628+M618+M563</f>
        <v>47168366.479999997</v>
      </c>
      <c r="N673" s="94"/>
      <c r="O673" s="94"/>
      <c r="P673" s="94"/>
      <c r="Q673" s="94"/>
      <c r="R673" s="105"/>
    </row>
    <row r="674" spans="1:18" ht="36.950000000000003" customHeight="1" x14ac:dyDescent="0.3">
      <c r="A674" s="12"/>
      <c r="B674" s="12"/>
      <c r="C674" s="12"/>
      <c r="D674" s="12"/>
      <c r="E674" s="12"/>
      <c r="F674" s="12"/>
      <c r="G674" s="12"/>
      <c r="H674" s="12"/>
      <c r="I674" s="12"/>
      <c r="J674" s="91"/>
      <c r="K674" s="41">
        <f>K673/J673</f>
        <v>0.25818886937149227</v>
      </c>
      <c r="L674" s="41">
        <f>L673/J673</f>
        <v>0.14222354176603816</v>
      </c>
      <c r="M674" s="41">
        <f>M673/J673</f>
        <v>0.14034385061727345</v>
      </c>
      <c r="N674" s="12"/>
      <c r="O674" s="12"/>
      <c r="P674" s="12"/>
      <c r="Q674" s="12"/>
      <c r="R674" s="100"/>
    </row>
    <row r="675" spans="1:18" ht="15.75" x14ac:dyDescent="0.25">
      <c r="J675" s="75"/>
      <c r="K675" s="75"/>
      <c r="L675" s="75"/>
      <c r="M675" s="75"/>
    </row>
    <row r="677" spans="1:18" ht="51" customHeight="1" x14ac:dyDescent="0.3">
      <c r="A677" s="93"/>
      <c r="B677" s="93"/>
      <c r="C677" s="1012" t="s">
        <v>1077</v>
      </c>
      <c r="D677" s="1012"/>
      <c r="E677" s="1012"/>
      <c r="F677" s="1012"/>
      <c r="G677" s="1012"/>
      <c r="H677" s="1012"/>
      <c r="I677" s="93"/>
      <c r="J677" s="67">
        <f>J537</f>
        <v>822703988.14285994</v>
      </c>
      <c r="K677" s="67">
        <f>K537</f>
        <v>556433341.64286005</v>
      </c>
      <c r="L677" s="67">
        <f>L537</f>
        <v>205982958.87726748</v>
      </c>
      <c r="M677" s="94">
        <f>M537</f>
        <v>200361391.24000001</v>
      </c>
      <c r="N677" s="94"/>
      <c r="O677" s="94"/>
      <c r="P677" s="94"/>
      <c r="Q677" s="94"/>
      <c r="R677" s="105"/>
    </row>
    <row r="678" spans="1:18" ht="36.950000000000003" customHeight="1" x14ac:dyDescent="0.3">
      <c r="A678" s="12"/>
      <c r="B678" s="12"/>
      <c r="C678" s="12"/>
      <c r="D678" s="12"/>
      <c r="E678" s="12"/>
      <c r="F678" s="12"/>
      <c r="G678" s="12"/>
      <c r="H678" s="12"/>
      <c r="I678" s="12"/>
      <c r="J678" s="92"/>
      <c r="K678" s="41">
        <f>K677/J677</f>
        <v>0.67634696034345365</v>
      </c>
      <c r="L678" s="41">
        <f>L677/J677</f>
        <v>0.25037311335058121</v>
      </c>
      <c r="M678" s="41">
        <f>M677/J677</f>
        <v>0.24354007532197339</v>
      </c>
      <c r="N678" s="12"/>
      <c r="O678" s="12"/>
      <c r="P678" s="92"/>
      <c r="Q678" s="92"/>
      <c r="R678" s="106"/>
    </row>
    <row r="680" spans="1:18" ht="51" customHeight="1" x14ac:dyDescent="0.3">
      <c r="A680" s="93"/>
      <c r="B680" s="93"/>
      <c r="C680" s="1012" t="s">
        <v>1093</v>
      </c>
      <c r="D680" s="1012"/>
      <c r="E680" s="1012"/>
      <c r="F680" s="1012"/>
      <c r="G680" s="1012"/>
      <c r="H680" s="1012"/>
      <c r="I680" s="1012"/>
      <c r="J680" s="94">
        <f>J673+J537</f>
        <v>1158795425.5128598</v>
      </c>
      <c r="K680" s="94">
        <f>K673+K537</f>
        <v>643208409.86286008</v>
      </c>
      <c r="L680" s="94">
        <f>L673+L537</f>
        <v>253783073.45726746</v>
      </c>
      <c r="M680" s="94">
        <f>M673+M537</f>
        <v>247529757.72</v>
      </c>
      <c r="N680" s="94"/>
      <c r="O680" s="94"/>
      <c r="P680" s="94"/>
      <c r="Q680" s="94"/>
      <c r="R680" s="105"/>
    </row>
    <row r="681" spans="1:18" ht="36.950000000000003" customHeight="1" x14ac:dyDescent="0.3">
      <c r="A681" s="12"/>
      <c r="B681" s="12"/>
      <c r="C681" s="12"/>
      <c r="D681" s="12"/>
      <c r="E681" s="12"/>
      <c r="F681" s="12"/>
      <c r="G681" s="12"/>
      <c r="H681" s="12"/>
      <c r="I681" s="12"/>
      <c r="J681" s="12"/>
      <c r="K681" s="41">
        <f>K680/J680</f>
        <v>0.55506640404469043</v>
      </c>
      <c r="L681" s="41">
        <f>L680/J680</f>
        <v>0.21900593311796007</v>
      </c>
      <c r="M681" s="41">
        <f>M680/J680</f>
        <v>0.21360953993276963</v>
      </c>
      <c r="N681" s="12"/>
      <c r="O681" s="12"/>
      <c r="P681" s="12"/>
      <c r="Q681" s="12"/>
      <c r="R681" s="100"/>
    </row>
    <row r="682" spans="1:18" s="65" customFormat="1" ht="36.950000000000003" customHeight="1" x14ac:dyDescent="0.3">
      <c r="K682" s="95"/>
      <c r="L682" s="95"/>
      <c r="M682" s="95"/>
      <c r="R682" s="107"/>
    </row>
    <row r="686" spans="1:18" x14ac:dyDescent="0.25">
      <c r="E686" s="62"/>
      <c r="F686" s="62"/>
      <c r="G686" s="62"/>
      <c r="H686" s="62"/>
      <c r="I686" s="62"/>
      <c r="J686" s="62"/>
      <c r="K686" s="62"/>
      <c r="L686" s="62"/>
      <c r="M686" s="62"/>
    </row>
    <row r="687" spans="1:18" x14ac:dyDescent="0.25">
      <c r="E687" s="62"/>
      <c r="F687" s="62"/>
      <c r="G687" s="62"/>
      <c r="H687" s="62"/>
      <c r="I687" s="62"/>
      <c r="J687" s="62"/>
      <c r="K687" s="62"/>
      <c r="L687" s="62"/>
      <c r="M687" s="62"/>
    </row>
    <row r="688" spans="1:18" x14ac:dyDescent="0.25">
      <c r="E688" s="62"/>
      <c r="F688" s="62"/>
      <c r="G688" s="62"/>
      <c r="H688" s="62"/>
      <c r="I688" s="62"/>
      <c r="J688" s="62"/>
      <c r="K688" s="62"/>
      <c r="L688" s="62"/>
      <c r="M688" s="62"/>
    </row>
    <row r="689" spans="5:17" x14ac:dyDescent="0.25">
      <c r="E689" s="62"/>
      <c r="F689" s="62">
        <v>1</v>
      </c>
      <c r="G689" s="62" t="s">
        <v>955</v>
      </c>
      <c r="H689" s="62"/>
      <c r="I689" s="62"/>
      <c r="J689" s="62"/>
      <c r="K689" s="62"/>
      <c r="L689" s="62"/>
      <c r="M689" s="62"/>
      <c r="N689" s="62"/>
      <c r="O689" s="62"/>
      <c r="P689" s="62"/>
    </row>
    <row r="690" spans="5:17" x14ac:dyDescent="0.25">
      <c r="F690" s="62"/>
      <c r="G690" s="62"/>
      <c r="H690" s="725" t="s">
        <v>872</v>
      </c>
      <c r="I690" s="730">
        <v>891191763</v>
      </c>
      <c r="J690" s="62"/>
      <c r="K690" s="62"/>
      <c r="L690" s="62"/>
      <c r="M690" s="62"/>
      <c r="N690" s="62"/>
      <c r="O690" s="62"/>
      <c r="P690" s="62"/>
    </row>
    <row r="691" spans="5:17" ht="15.75" thickBot="1" x14ac:dyDescent="0.3">
      <c r="F691" s="62"/>
      <c r="G691" s="62"/>
      <c r="H691" s="725" t="s">
        <v>873</v>
      </c>
      <c r="I691" s="731">
        <v>57009974.009999998</v>
      </c>
      <c r="J691" s="62"/>
      <c r="K691" s="62"/>
      <c r="L691" s="62"/>
      <c r="M691" s="62"/>
      <c r="N691" s="62"/>
      <c r="O691" s="62"/>
      <c r="P691" s="62"/>
    </row>
    <row r="692" spans="5:17" ht="15.75" thickBot="1" x14ac:dyDescent="0.3">
      <c r="F692" s="62"/>
      <c r="G692" s="62" t="s">
        <v>956</v>
      </c>
      <c r="H692" s="62"/>
      <c r="I692" s="726">
        <v>948201737.00999999</v>
      </c>
      <c r="J692" s="62"/>
      <c r="K692" s="62"/>
      <c r="L692" s="62"/>
      <c r="M692" s="62"/>
      <c r="N692" s="62"/>
      <c r="O692" s="62"/>
      <c r="P692" s="62"/>
    </row>
    <row r="693" spans="5:17" x14ac:dyDescent="0.25">
      <c r="F693" s="62"/>
      <c r="G693" s="62"/>
      <c r="H693" s="62"/>
      <c r="I693" s="62"/>
      <c r="J693" s="62"/>
      <c r="K693" s="62"/>
      <c r="L693" s="62"/>
      <c r="M693" s="62"/>
      <c r="N693" s="62"/>
      <c r="O693" s="62"/>
      <c r="P693" s="62"/>
    </row>
    <row r="694" spans="5:17" ht="15.75" thickBot="1" x14ac:dyDescent="0.3">
      <c r="F694" s="62">
        <v>2</v>
      </c>
      <c r="G694" s="62" t="s">
        <v>957</v>
      </c>
      <c r="H694" s="62"/>
      <c r="I694" s="62"/>
      <c r="J694" s="62"/>
      <c r="K694" s="62"/>
      <c r="L694" s="62"/>
      <c r="M694" s="62"/>
      <c r="N694" s="62"/>
      <c r="O694" s="62"/>
      <c r="P694" s="62"/>
    </row>
    <row r="695" spans="5:17" ht="63.75" customHeight="1" thickBot="1" x14ac:dyDescent="0.3">
      <c r="F695" s="62"/>
      <c r="G695" s="62"/>
      <c r="H695" s="62"/>
      <c r="I695" s="62" t="s">
        <v>874</v>
      </c>
      <c r="J695" s="62"/>
      <c r="K695" s="727">
        <v>48000000</v>
      </c>
      <c r="L695" s="62" t="s">
        <v>875</v>
      </c>
      <c r="M695" s="62"/>
      <c r="N695" s="62"/>
      <c r="O695" s="62"/>
      <c r="P695" s="1010" t="s">
        <v>978</v>
      </c>
      <c r="Q695" s="1011"/>
    </row>
    <row r="696" spans="5:17" ht="15.75" thickBot="1" x14ac:dyDescent="0.3">
      <c r="F696" s="62"/>
      <c r="G696" s="62"/>
      <c r="H696" s="62"/>
      <c r="I696" s="62" t="s">
        <v>876</v>
      </c>
      <c r="J696" s="62"/>
      <c r="K696" s="727">
        <v>50945000</v>
      </c>
      <c r="L696" s="62" t="s">
        <v>877</v>
      </c>
      <c r="M696" s="59">
        <v>23000000</v>
      </c>
      <c r="N696" s="59">
        <v>92000000</v>
      </c>
      <c r="O696" s="59">
        <v>41055000</v>
      </c>
      <c r="P696" s="62"/>
    </row>
    <row r="697" spans="5:17" ht="15.75" thickBot="1" x14ac:dyDescent="0.3">
      <c r="F697" s="62"/>
      <c r="G697" s="62"/>
      <c r="H697" s="62"/>
      <c r="I697" s="62"/>
      <c r="J697" s="62"/>
      <c r="K697" s="727">
        <v>98945000</v>
      </c>
      <c r="L697" s="62"/>
      <c r="M697" s="62"/>
      <c r="N697" s="62"/>
      <c r="O697" s="59">
        <v>50945000</v>
      </c>
      <c r="P697" s="62"/>
    </row>
    <row r="698" spans="5:17" x14ac:dyDescent="0.25">
      <c r="F698" s="62"/>
      <c r="G698" s="62"/>
      <c r="H698" s="62"/>
      <c r="I698" s="62"/>
      <c r="J698" s="62"/>
      <c r="K698" s="62"/>
      <c r="L698" s="62"/>
      <c r="M698" s="62"/>
      <c r="N698" s="62"/>
      <c r="O698" s="62"/>
      <c r="P698" s="62"/>
    </row>
    <row r="699" spans="5:17" x14ac:dyDescent="0.25">
      <c r="F699" s="62"/>
      <c r="G699" s="62"/>
      <c r="H699" s="62"/>
      <c r="I699" s="62"/>
      <c r="J699" s="62"/>
      <c r="K699" s="62"/>
      <c r="L699" s="62"/>
      <c r="M699" s="62"/>
      <c r="N699" s="62"/>
      <c r="O699" s="62"/>
      <c r="P699" s="62"/>
    </row>
    <row r="700" spans="5:17" ht="15.75" thickBot="1" x14ac:dyDescent="0.3">
      <c r="F700" s="62">
        <v>3</v>
      </c>
      <c r="G700" s="62" t="s">
        <v>958</v>
      </c>
      <c r="H700" s="62"/>
      <c r="I700" s="62"/>
      <c r="J700" s="62"/>
      <c r="K700" s="62"/>
      <c r="L700" s="62"/>
      <c r="M700" s="62"/>
      <c r="N700" s="62"/>
      <c r="O700" s="62"/>
      <c r="P700" s="62"/>
    </row>
    <row r="701" spans="5:17" ht="15.75" thickBot="1" x14ac:dyDescent="0.3">
      <c r="F701" s="62"/>
      <c r="G701" s="62"/>
      <c r="H701" s="62"/>
      <c r="I701" s="62"/>
      <c r="J701" s="62"/>
      <c r="K701" s="727">
        <v>40000000</v>
      </c>
      <c r="L701" s="62" t="s">
        <v>959</v>
      </c>
      <c r="M701" s="62"/>
      <c r="N701" s="62"/>
      <c r="O701" s="62"/>
      <c r="P701" s="62"/>
    </row>
    <row r="702" spans="5:17" ht="15.75" thickBot="1" x14ac:dyDescent="0.3">
      <c r="F702" s="62"/>
      <c r="G702" s="62"/>
      <c r="H702" s="62"/>
      <c r="I702" s="62"/>
      <c r="J702" s="62"/>
      <c r="K702" s="727">
        <v>35000000</v>
      </c>
      <c r="L702" s="62" t="s">
        <v>960</v>
      </c>
      <c r="M702" s="62"/>
      <c r="N702" s="62"/>
      <c r="O702" s="62"/>
      <c r="P702" s="62"/>
    </row>
    <row r="703" spans="5:17" ht="15.75" thickBot="1" x14ac:dyDescent="0.3">
      <c r="F703" s="62"/>
      <c r="G703" s="62"/>
      <c r="H703" s="62"/>
      <c r="I703" s="62"/>
      <c r="J703" s="62"/>
      <c r="K703" s="727">
        <v>12000000</v>
      </c>
      <c r="L703" s="62" t="s">
        <v>961</v>
      </c>
      <c r="M703" s="62"/>
      <c r="N703" s="62"/>
      <c r="O703" s="62"/>
      <c r="P703" s="62"/>
    </row>
    <row r="704" spans="5:17" ht="15.75" thickBot="1" x14ac:dyDescent="0.3">
      <c r="F704" s="62"/>
      <c r="G704" s="62"/>
      <c r="H704" s="62"/>
      <c r="I704" s="62" t="s">
        <v>878</v>
      </c>
      <c r="J704" s="62"/>
      <c r="K704" s="727">
        <v>34000000</v>
      </c>
      <c r="L704" s="62" t="s">
        <v>962</v>
      </c>
      <c r="M704" s="62"/>
      <c r="N704" s="62"/>
      <c r="O704" s="62"/>
      <c r="P704" s="62"/>
    </row>
    <row r="705" spans="6:16" ht="15.75" thickBot="1" x14ac:dyDescent="0.3">
      <c r="F705" s="62"/>
      <c r="G705" s="62"/>
      <c r="H705" s="62"/>
      <c r="I705" s="62" t="s">
        <v>880</v>
      </c>
      <c r="J705" s="62"/>
      <c r="K705" s="727">
        <v>4990000</v>
      </c>
      <c r="L705" s="62" t="s">
        <v>963</v>
      </c>
      <c r="M705" s="62"/>
      <c r="N705" s="62"/>
      <c r="O705" s="62"/>
      <c r="P705" s="62"/>
    </row>
    <row r="706" spans="6:16" ht="15.75" thickBot="1" x14ac:dyDescent="0.3">
      <c r="F706" s="62"/>
      <c r="G706" s="62"/>
      <c r="H706" s="62"/>
      <c r="I706" s="62"/>
      <c r="J706" s="62"/>
      <c r="K706" s="727">
        <v>-10000000</v>
      </c>
      <c r="L706" s="62" t="s">
        <v>964</v>
      </c>
      <c r="M706" s="62"/>
      <c r="N706" s="62"/>
      <c r="O706" s="62"/>
      <c r="P706" s="62"/>
    </row>
    <row r="707" spans="6:16" ht="15.75" thickBot="1" x14ac:dyDescent="0.3">
      <c r="F707" s="62"/>
      <c r="G707" s="62"/>
      <c r="H707" s="62"/>
      <c r="I707" s="62"/>
      <c r="J707" s="62"/>
      <c r="K707" s="727">
        <v>600000</v>
      </c>
      <c r="L707" s="62" t="s">
        <v>965</v>
      </c>
      <c r="M707" s="62"/>
      <c r="N707" s="62"/>
      <c r="O707" s="62"/>
      <c r="P707" s="62"/>
    </row>
    <row r="708" spans="6:16" ht="15.75" thickBot="1" x14ac:dyDescent="0.3">
      <c r="F708" s="62"/>
      <c r="G708" s="62"/>
      <c r="H708" s="62"/>
      <c r="I708" s="62"/>
      <c r="J708" s="62"/>
      <c r="K708" s="727">
        <v>1200000</v>
      </c>
      <c r="L708" s="62" t="s">
        <v>966</v>
      </c>
      <c r="M708" s="62"/>
      <c r="N708" s="62"/>
      <c r="O708" s="62"/>
      <c r="P708" s="62"/>
    </row>
    <row r="709" spans="6:16" ht="15.75" thickBot="1" x14ac:dyDescent="0.3">
      <c r="F709" s="62"/>
      <c r="G709" s="62"/>
      <c r="H709" s="62"/>
      <c r="I709" s="62"/>
      <c r="J709" s="62"/>
      <c r="K709" s="727">
        <v>50000000</v>
      </c>
      <c r="L709" s="62" t="s">
        <v>967</v>
      </c>
      <c r="M709" s="62"/>
      <c r="N709" s="62"/>
      <c r="O709" s="62"/>
      <c r="P709" s="62"/>
    </row>
    <row r="710" spans="6:16" ht="15.75" thickBot="1" x14ac:dyDescent="0.3">
      <c r="F710" s="62"/>
      <c r="G710" s="62"/>
      <c r="H710" s="62"/>
      <c r="I710" s="62"/>
      <c r="J710" s="62"/>
      <c r="K710" s="727">
        <v>65000000</v>
      </c>
      <c r="L710" s="62" t="s">
        <v>968</v>
      </c>
      <c r="M710" s="62"/>
      <c r="N710" s="62"/>
      <c r="O710" s="62"/>
      <c r="P710" s="62"/>
    </row>
    <row r="711" spans="6:16" ht="15.75" thickBot="1" x14ac:dyDescent="0.3">
      <c r="F711" s="62"/>
      <c r="G711" s="62"/>
      <c r="H711" s="62"/>
      <c r="I711" s="62"/>
      <c r="J711" s="62"/>
      <c r="K711" s="728">
        <v>30000000</v>
      </c>
      <c r="L711" s="62" t="s">
        <v>969</v>
      </c>
      <c r="M711" s="62"/>
      <c r="N711" s="62"/>
      <c r="O711" s="62"/>
      <c r="P711" s="62"/>
    </row>
    <row r="712" spans="6:16" ht="15.75" thickBot="1" x14ac:dyDescent="0.3">
      <c r="F712" s="62"/>
      <c r="G712" s="62"/>
      <c r="H712" s="62"/>
      <c r="I712" s="62"/>
      <c r="J712" s="62"/>
      <c r="K712" s="728">
        <v>1823000</v>
      </c>
      <c r="L712" s="62" t="s">
        <v>970</v>
      </c>
      <c r="M712" s="62"/>
      <c r="N712" s="62"/>
      <c r="O712" s="62"/>
      <c r="P712" s="62"/>
    </row>
    <row r="713" spans="6:16" ht="15.75" thickBot="1" x14ac:dyDescent="0.3">
      <c r="F713" s="62"/>
      <c r="G713" s="62"/>
      <c r="H713" s="62"/>
      <c r="I713" s="62"/>
      <c r="J713" s="62"/>
      <c r="K713" s="728">
        <v>20000000</v>
      </c>
      <c r="L713" s="62" t="s">
        <v>971</v>
      </c>
      <c r="M713" s="62"/>
      <c r="N713" s="62"/>
      <c r="O713" s="62"/>
      <c r="P713" s="62"/>
    </row>
    <row r="714" spans="6:16" ht="15.75" thickBot="1" x14ac:dyDescent="0.3">
      <c r="F714" s="62"/>
      <c r="G714" s="62"/>
      <c r="H714" s="62"/>
      <c r="I714" s="62"/>
      <c r="J714" s="62"/>
      <c r="K714" s="728">
        <v>700000</v>
      </c>
      <c r="L714" s="62" t="s">
        <v>972</v>
      </c>
      <c r="M714" s="62"/>
      <c r="N714" s="62"/>
      <c r="O714" s="62"/>
      <c r="P714" s="62"/>
    </row>
    <row r="715" spans="6:16" ht="15.75" thickBot="1" x14ac:dyDescent="0.3">
      <c r="F715" s="62"/>
      <c r="G715" s="62"/>
      <c r="H715" s="62"/>
      <c r="I715" s="62"/>
      <c r="J715" s="62"/>
      <c r="K715" s="729"/>
      <c r="L715" s="62" t="s">
        <v>973</v>
      </c>
      <c r="M715" s="62"/>
      <c r="N715" s="62"/>
      <c r="O715" s="62"/>
      <c r="P715" s="62"/>
    </row>
    <row r="716" spans="6:16" ht="15.75" thickBot="1" x14ac:dyDescent="0.3">
      <c r="F716" s="62"/>
      <c r="G716" s="62"/>
      <c r="H716" s="62" t="s">
        <v>879</v>
      </c>
      <c r="I716" s="62"/>
      <c r="J716" s="62"/>
      <c r="K716" s="726">
        <v>285313000</v>
      </c>
      <c r="L716" s="62"/>
      <c r="M716" s="62"/>
      <c r="N716" s="62"/>
      <c r="O716" s="62"/>
      <c r="P716" s="62"/>
    </row>
    <row r="717" spans="6:16" ht="15.75" thickBot="1" x14ac:dyDescent="0.3">
      <c r="F717" s="62"/>
      <c r="G717" s="62"/>
      <c r="H717" s="62"/>
      <c r="I717" s="62"/>
      <c r="J717" s="62"/>
      <c r="K717" s="62"/>
      <c r="L717" s="62"/>
      <c r="M717" s="62"/>
      <c r="N717" s="62"/>
      <c r="O717" s="62"/>
      <c r="P717" s="62"/>
    </row>
    <row r="718" spans="6:16" ht="15.75" thickBot="1" x14ac:dyDescent="0.3">
      <c r="F718" s="62"/>
      <c r="G718" s="733" t="s">
        <v>974</v>
      </c>
      <c r="H718" s="734"/>
      <c r="I718" s="734"/>
      <c r="J718" s="735"/>
      <c r="K718" s="732">
        <v>1332459737.01</v>
      </c>
      <c r="L718" s="62"/>
      <c r="M718" s="62"/>
      <c r="N718" s="62"/>
      <c r="O718" s="62"/>
      <c r="P718" s="62"/>
    </row>
    <row r="719" spans="6:16" x14ac:dyDescent="0.25">
      <c r="F719" s="62"/>
      <c r="G719" s="62"/>
      <c r="H719" s="62"/>
      <c r="I719" s="62"/>
      <c r="J719" s="62"/>
      <c r="K719" s="62"/>
      <c r="L719" s="62"/>
      <c r="M719" s="62"/>
      <c r="N719" s="62"/>
      <c r="O719" s="62"/>
      <c r="P719" s="62"/>
    </row>
  </sheetData>
  <mergeCells count="18">
    <mergeCell ref="P695:Q695"/>
    <mergeCell ref="C673:I673"/>
    <mergeCell ref="C680:I680"/>
    <mergeCell ref="C664:H664"/>
    <mergeCell ref="B628:H628"/>
    <mergeCell ref="B637:H637"/>
    <mergeCell ref="C655:H655"/>
    <mergeCell ref="C677:H677"/>
    <mergeCell ref="B302:H302"/>
    <mergeCell ref="B534:H534"/>
    <mergeCell ref="B304:I304"/>
    <mergeCell ref="B535:I535"/>
    <mergeCell ref="B564:I564"/>
    <mergeCell ref="B619:I619"/>
    <mergeCell ref="B629:I629"/>
    <mergeCell ref="B638:I638"/>
    <mergeCell ref="B563:H563"/>
    <mergeCell ref="B618:H618"/>
  </mergeCells>
  <pageMargins left="0.70866141732283472" right="0.70866141732283472" top="0.74803149606299213" bottom="0.74803149606299213" header="0.31496062992125984" footer="0.31496062992125984"/>
  <pageSetup paperSize="9" scale="50" fitToHeight="0" orientation="landscape" r:id="rId1"/>
  <rowBreaks count="29" manualBreakCount="29">
    <brk id="54" max="16383" man="1"/>
    <brk id="86" max="16383" man="1"/>
    <brk id="123" max="16383" man="1"/>
    <brk id="132" max="16383" man="1"/>
    <brk id="139" max="16383" man="1"/>
    <brk id="184" max="16383" man="1"/>
    <brk id="201" max="16383" man="1"/>
    <brk id="230" max="16383" man="1"/>
    <brk id="252" max="16383" man="1"/>
    <brk id="262" max="16383" man="1"/>
    <brk id="274" max="16383" man="1"/>
    <brk id="287" max="16383" man="1"/>
    <brk id="306" max="16383" man="1"/>
    <brk id="330" max="16383" man="1"/>
    <brk id="355" max="16383" man="1"/>
    <brk id="372" max="16383" man="1"/>
    <brk id="381" max="16383" man="1"/>
    <brk id="399" max="16383" man="1"/>
    <brk id="417" max="16383" man="1"/>
    <brk id="428" max="16383" man="1"/>
    <brk id="453" max="16383" man="1"/>
    <brk id="471" max="16383" man="1"/>
    <brk id="485" max="16383" man="1"/>
    <brk id="498" max="16383" man="1"/>
    <brk id="512" max="16383" man="1"/>
    <brk id="538" max="16383" man="1"/>
    <brk id="565" max="16383" man="1"/>
    <brk id="620" max="16383" man="1"/>
    <brk id="639" max="16383" man="1"/>
  </rowBreaks>
  <colBreaks count="1" manualBreakCount="1">
    <brk id="14"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opLeftCell="A19" workbookViewId="0">
      <selection activeCell="C42" sqref="C42"/>
    </sheetView>
  </sheetViews>
  <sheetFormatPr defaultRowHeight="15" x14ac:dyDescent="0.25"/>
  <cols>
    <col min="1" max="1" width="14.28515625" customWidth="1"/>
    <col min="2" max="2" width="52.42578125" bestFit="1" customWidth="1"/>
    <col min="3" max="3" width="16.5703125" customWidth="1"/>
    <col min="4" max="5" width="15.42578125" bestFit="1" customWidth="1"/>
    <col min="6" max="6" width="15.140625" customWidth="1"/>
    <col min="7" max="7" width="12.7109375" bestFit="1" customWidth="1"/>
    <col min="8" max="10" width="13.85546875" bestFit="1" customWidth="1"/>
    <col min="12" max="12" width="14.5703125" customWidth="1"/>
  </cols>
  <sheetData>
    <row r="1" spans="1:6" ht="60" x14ac:dyDescent="0.25">
      <c r="A1" s="5" t="s">
        <v>814</v>
      </c>
      <c r="B1" s="5" t="s">
        <v>809</v>
      </c>
      <c r="C1" s="5" t="s">
        <v>808</v>
      </c>
      <c r="D1" s="5" t="s">
        <v>8</v>
      </c>
      <c r="E1" s="5" t="s">
        <v>201</v>
      </c>
      <c r="F1" s="5" t="s">
        <v>9</v>
      </c>
    </row>
    <row r="2" spans="1:6" s="62" customFormat="1" x14ac:dyDescent="0.25">
      <c r="A2" s="71"/>
      <c r="C2" s="71"/>
      <c r="D2" s="72"/>
      <c r="E2" s="72"/>
      <c r="F2" s="72"/>
    </row>
    <row r="3" spans="1:6" s="62" customFormat="1" x14ac:dyDescent="0.25">
      <c r="A3" s="68" t="s">
        <v>841</v>
      </c>
      <c r="B3" s="68" t="s">
        <v>813</v>
      </c>
      <c r="C3" s="71"/>
      <c r="D3" s="72">
        <v>428085331</v>
      </c>
      <c r="E3" s="72"/>
      <c r="F3" s="72">
        <v>120925343.06</v>
      </c>
    </row>
    <row r="4" spans="1:6" s="62" customFormat="1" x14ac:dyDescent="0.25">
      <c r="A4" s="71"/>
      <c r="B4" s="71"/>
      <c r="C4" s="71"/>
      <c r="D4" s="72"/>
      <c r="E4" s="72"/>
      <c r="F4" s="72"/>
    </row>
    <row r="5" spans="1:6" ht="15.75" x14ac:dyDescent="0.25">
      <c r="B5" t="s">
        <v>810</v>
      </c>
      <c r="C5">
        <v>285</v>
      </c>
      <c r="D5" s="67">
        <v>388089218.49285996</v>
      </c>
      <c r="E5" s="67">
        <v>259804844.70286006</v>
      </c>
      <c r="F5" s="67">
        <v>149726895.31726751</v>
      </c>
    </row>
    <row r="6" spans="1:6" ht="15.75" x14ac:dyDescent="0.25">
      <c r="B6" t="s">
        <v>811</v>
      </c>
      <c r="C6">
        <v>44</v>
      </c>
      <c r="D6" s="67">
        <v>140583022.72999999</v>
      </c>
      <c r="E6" s="67">
        <v>48822269.940249912</v>
      </c>
      <c r="F6" s="67">
        <v>25021362.2755</v>
      </c>
    </row>
    <row r="7" spans="1:6" ht="15.75" x14ac:dyDescent="0.25">
      <c r="B7" t="s">
        <v>812</v>
      </c>
      <c r="C7">
        <v>11</v>
      </c>
      <c r="D7" s="67">
        <v>13509115.57</v>
      </c>
      <c r="E7" s="67">
        <v>13509096.990001</v>
      </c>
      <c r="F7" s="67">
        <v>2710311.5</v>
      </c>
    </row>
    <row r="8" spans="1:6" x14ac:dyDescent="0.25">
      <c r="A8" s="68" t="s">
        <v>815</v>
      </c>
      <c r="B8" s="68" t="s">
        <v>813</v>
      </c>
      <c r="C8" s="68">
        <f>C7+C6+C5</f>
        <v>340</v>
      </c>
      <c r="D8" s="69">
        <f>SUM(D5:D7)</f>
        <v>542181356.79286003</v>
      </c>
      <c r="E8" s="69">
        <f t="shared" ref="E8:F8" si="0">SUM(E5:E7)</f>
        <v>322136211.633111</v>
      </c>
      <c r="F8" s="69">
        <f t="shared" si="0"/>
        <v>177458569.09276751</v>
      </c>
    </row>
    <row r="9" spans="1:6" s="62" customFormat="1" x14ac:dyDescent="0.25">
      <c r="A9" s="68"/>
      <c r="B9" s="68"/>
      <c r="C9" s="68"/>
      <c r="D9" s="69"/>
      <c r="E9" s="69"/>
      <c r="F9" s="69"/>
    </row>
    <row r="10" spans="1:6" s="62" customFormat="1" x14ac:dyDescent="0.25">
      <c r="A10" s="68"/>
      <c r="B10" s="68"/>
      <c r="C10" s="68"/>
      <c r="D10" s="69"/>
      <c r="E10" s="69"/>
      <c r="F10" s="69"/>
    </row>
    <row r="11" spans="1:6" s="62" customFormat="1" ht="15.75" x14ac:dyDescent="0.25">
      <c r="A11" s="68"/>
      <c r="B11" s="62" t="s">
        <v>810</v>
      </c>
      <c r="C11" s="706">
        <v>322</v>
      </c>
      <c r="D11" s="67">
        <v>417698840.81286001</v>
      </c>
      <c r="E11" s="67">
        <v>279636522.56286001</v>
      </c>
      <c r="F11" s="67">
        <v>165500211.24726751</v>
      </c>
    </row>
    <row r="12" spans="1:6" s="62" customFormat="1" ht="15.75" x14ac:dyDescent="0.25">
      <c r="A12" s="68"/>
      <c r="B12" s="62" t="s">
        <v>811</v>
      </c>
      <c r="C12" s="706">
        <v>48</v>
      </c>
      <c r="D12" s="67">
        <v>168255479.25</v>
      </c>
      <c r="E12" s="67">
        <v>54867797.359999992</v>
      </c>
      <c r="F12" s="67">
        <v>25471615.1435</v>
      </c>
    </row>
    <row r="13" spans="1:6" s="62" customFormat="1" ht="15.75" x14ac:dyDescent="0.25">
      <c r="A13" s="68"/>
      <c r="B13" s="62" t="s">
        <v>812</v>
      </c>
      <c r="C13" s="706">
        <v>11</v>
      </c>
      <c r="D13" s="67">
        <v>13509115.57</v>
      </c>
      <c r="E13" s="67">
        <v>13509096.990001</v>
      </c>
      <c r="F13" s="67">
        <v>4466196.57</v>
      </c>
    </row>
    <row r="14" spans="1:6" s="62" customFormat="1" x14ac:dyDescent="0.25">
      <c r="A14" s="68" t="s">
        <v>822</v>
      </c>
      <c r="B14" s="68" t="s">
        <v>866</v>
      </c>
      <c r="C14" s="68">
        <v>381</v>
      </c>
      <c r="D14" s="69">
        <v>599463435.63286006</v>
      </c>
      <c r="E14" s="69">
        <v>348013416.91286105</v>
      </c>
      <c r="F14" s="69">
        <v>195438022.96076751</v>
      </c>
    </row>
    <row r="15" spans="1:6" s="62" customFormat="1" ht="15.75" x14ac:dyDescent="0.25">
      <c r="A15" s="68"/>
      <c r="B15" s="706" t="s">
        <v>852</v>
      </c>
      <c r="C15" s="68">
        <v>2</v>
      </c>
      <c r="D15" s="67">
        <v>57009974.009999998</v>
      </c>
      <c r="E15" s="67">
        <v>53802386.910000004</v>
      </c>
      <c r="F15" s="67">
        <v>3359189.74</v>
      </c>
    </row>
    <row r="16" spans="1:6" s="62" customFormat="1" x14ac:dyDescent="0.25">
      <c r="A16" s="68" t="s">
        <v>822</v>
      </c>
      <c r="B16" s="68" t="s">
        <v>813</v>
      </c>
      <c r="C16" s="68">
        <v>383</v>
      </c>
      <c r="D16" s="69">
        <v>656473409.64286005</v>
      </c>
      <c r="E16" s="69">
        <v>401815803.82286108</v>
      </c>
      <c r="F16" s="69">
        <v>198797212.70076752</v>
      </c>
    </row>
    <row r="17" spans="1:10" s="62" customFormat="1" x14ac:dyDescent="0.25">
      <c r="A17" s="68"/>
      <c r="B17" s="68"/>
      <c r="C17" s="68"/>
      <c r="D17" s="69"/>
      <c r="E17" s="69"/>
      <c r="F17" s="69"/>
    </row>
    <row r="19" spans="1:10" ht="15.75" x14ac:dyDescent="0.25">
      <c r="B19" s="62" t="s">
        <v>810</v>
      </c>
      <c r="C19" s="707">
        <f>'ΠΙΝ 1-8 ΕΡΓΑ ΥΓΕΙΑΣ  12ος 2020'!I302+'ΠΙΝ 1-8 ΕΡΓΑ ΥΓΕΙΑΣ  12ος 2020'!I534</f>
        <v>428</v>
      </c>
      <c r="D19" s="67">
        <f>'ΠΙΝ 1-8 ΕΡΓΑ ΥΓΕΙΑΣ  12ος 2020'!J302+'ΠΙΝ 1-8 ΕΡΓΑ ΥΓΕΙΑΣ  12ος 2020'!J534</f>
        <v>822703988.14285994</v>
      </c>
      <c r="E19" s="67">
        <f>'ΠΙΝ 1-8 ΕΡΓΑ ΥΓΕΙΑΣ  12ος 2020'!K302+'ΠΙΝ 1-8 ΕΡΓΑ ΥΓΕΙΑΣ  12ος 2020'!K534</f>
        <v>556433341.64286005</v>
      </c>
      <c r="F19" s="67">
        <f>'ΠΙΝ 1-8 ΕΡΓΑ ΥΓΕΙΑΣ  12ος 2020'!L302+'ΠΙΝ 1-8 ΕΡΓΑ ΥΓΕΙΑΣ  12ος 2020'!L534</f>
        <v>205982958.87726748</v>
      </c>
      <c r="H19" s="59"/>
      <c r="I19" s="30">
        <f t="shared" ref="I19:I21" si="1">F19/D19</f>
        <v>0.25037311335058121</v>
      </c>
    </row>
    <row r="20" spans="1:10" ht="15.75" x14ac:dyDescent="0.25">
      <c r="B20" s="62" t="s">
        <v>811</v>
      </c>
      <c r="C20" s="706">
        <f>'ΠΙΝ 1-8 ΕΡΓΑ ΥΓΕΙΑΣ  12ος 2020'!I563+'ΠΙΝ 1-8 ΕΡΓΑ ΥΓΕΙΑΣ  12ος 2020'!I618+'ΠΙΝ 1-8 ΕΡΓΑ ΥΓΕΙΑΣ  12ος 2020'!I628+'ΠΙΝ 1-8 ΕΡΓΑ ΥΓΕΙΑΣ  12ος 2020'!I637</f>
        <v>73</v>
      </c>
      <c r="D20" s="67">
        <f>'ΠΙΝ 1-8 ΕΡΓΑ ΥΓΕΙΑΣ  12ος 2020'!J563+'ΠΙΝ 1-8 ΕΡΓΑ ΥΓΕΙΑΣ  12ος 2020'!J618+'ΠΙΝ 1-8 ΕΡΓΑ ΥΓΕΙΑΣ  12ος 2020'!J628+'ΠΙΝ 1-8 ΕΡΓΑ ΥΓΕΙΑΣ  12ος 2020'!J637</f>
        <v>318747825.85999995</v>
      </c>
      <c r="E20" s="67">
        <f>'ΠΙΝ 1-8 ΕΡΓΑ ΥΓΕΙΑΣ  12ος 2020'!K563+'ΠΙΝ 1-8 ΕΡΓΑ ΥΓΕΙΑΣ  12ος 2020'!K618+'ΠΙΝ 1-8 ΕΡΓΑ ΥΓΕΙΑΣ  12ος 2020'!K628+'ΠΙΝ 1-8 ΕΡΓΑ ΥΓΕΙΑΣ  12ος 2020'!K637</f>
        <v>69431458.969999984</v>
      </c>
      <c r="F20" s="67">
        <f>'ΠΙΝ 1-8 ΕΡΓΑ ΥΓΕΙΑΣ  12ος 2020'!L563+'ΠΙΝ 1-8 ΕΡΓΑ ΥΓΕΙΑΣ  12ος 2020'!L618+'ΠΙΝ 1-8 ΕΡΓΑ ΥΓΕΙΑΣ  12ος 2020'!L628+'ΠΙΝ 1-8 ΕΡΓΑ ΥΓΕΙΑΣ  12ος 2020'!L637</f>
        <v>39229397.919999994</v>
      </c>
      <c r="I20" s="30">
        <f t="shared" si="1"/>
        <v>0.12307346038880994</v>
      </c>
    </row>
    <row r="21" spans="1:10" ht="15.75" x14ac:dyDescent="0.25">
      <c r="B21" s="62" t="s">
        <v>812</v>
      </c>
      <c r="C21" s="706">
        <f>'ΠΙΝ 1-8 ΕΡΓΑ ΥΓΕΙΑΣ  12ος 2020'!I655</f>
        <v>12</v>
      </c>
      <c r="D21" s="67">
        <f>'ΠΙΝ 1-8 ΕΡΓΑ ΥΓΕΙΑΣ  12ος 2020'!J655</f>
        <v>17343611.509999998</v>
      </c>
      <c r="E21" s="67">
        <f>'ΠΙΝ 1-8 ΕΡΓΑ ΥΓΕΙΑΣ  12ος 2020'!K655</f>
        <v>17343609.25</v>
      </c>
      <c r="F21" s="67">
        <f>'ΠΙΝ 1-8 ΕΡΓΑ ΥΓΕΙΑΣ  12ος 2020'!L655</f>
        <v>8570716.6600000001</v>
      </c>
      <c r="H21" s="59"/>
      <c r="I21" s="30">
        <f t="shared" si="1"/>
        <v>0.49417139302608842</v>
      </c>
      <c r="J21" s="59"/>
    </row>
    <row r="22" spans="1:10" s="62" customFormat="1" x14ac:dyDescent="0.25">
      <c r="A22" s="68" t="s">
        <v>1073</v>
      </c>
      <c r="B22" s="68" t="s">
        <v>866</v>
      </c>
      <c r="C22" s="70">
        <f>SUM(C19:C21)</f>
        <v>513</v>
      </c>
      <c r="D22" s="69">
        <f t="shared" ref="D22:F22" si="2">SUM(D19:D21)</f>
        <v>1158795425.5128598</v>
      </c>
      <c r="E22" s="69">
        <f t="shared" si="2"/>
        <v>643208409.86286008</v>
      </c>
      <c r="F22" s="69">
        <f t="shared" si="2"/>
        <v>253783073.45726746</v>
      </c>
      <c r="H22" s="30">
        <f>E22/D22</f>
        <v>0.55506640404469043</v>
      </c>
      <c r="I22" s="30">
        <f>F22/D22</f>
        <v>0.21900593311796007</v>
      </c>
      <c r="J22" s="59"/>
    </row>
    <row r="23" spans="1:10" s="62" customFormat="1" ht="15.75" x14ac:dyDescent="0.25">
      <c r="B23" s="837" t="s">
        <v>852</v>
      </c>
      <c r="C23" s="62">
        <f>'ΠΙΝ 1-8 ΕΡΓΑ ΥΓΕΙΑΣ  12ος 2020'!I664</f>
        <v>2</v>
      </c>
      <c r="D23" s="73">
        <f>'ΠΙΝ 1-8 ΕΡΓΑ ΥΓΕΙΑΣ  12ος 2020'!J664</f>
        <v>57009974.009999998</v>
      </c>
      <c r="E23" s="73">
        <f>'ΠΙΝ 1-8 ΕΡΓΑ ΥΓΕΙΑΣ  12ος 2020'!K664</f>
        <v>53819848.510000005</v>
      </c>
      <c r="F23" s="73">
        <f>'ΠΙΝ 1-8 ΕΡΓΑ ΥΓΕΙΑΣ  12ος 2020'!M664</f>
        <v>6324922.2699999996</v>
      </c>
      <c r="H23" s="59"/>
    </row>
    <row r="24" spans="1:10" x14ac:dyDescent="0.25">
      <c r="A24" s="838" t="s">
        <v>1073</v>
      </c>
      <c r="B24" s="838" t="s">
        <v>813</v>
      </c>
      <c r="C24" s="70">
        <f>C22+C23</f>
        <v>515</v>
      </c>
      <c r="D24" s="69">
        <f>D23+D22</f>
        <v>1215805399.5228598</v>
      </c>
      <c r="E24" s="69">
        <f>E23+E22</f>
        <v>697028258.37286007</v>
      </c>
      <c r="F24" s="69">
        <f>F23+F22</f>
        <v>260107995.72726747</v>
      </c>
      <c r="H24" s="59"/>
    </row>
    <row r="26" spans="1:10" s="62" customFormat="1" x14ac:dyDescent="0.25"/>
    <row r="27" spans="1:10" s="62" customFormat="1" x14ac:dyDescent="0.25"/>
    <row r="28" spans="1:10" s="62" customFormat="1" x14ac:dyDescent="0.25"/>
    <row r="29" spans="1:10" s="62" customFormat="1" x14ac:dyDescent="0.25"/>
    <row r="30" spans="1:10" s="62" customFormat="1" x14ac:dyDescent="0.25">
      <c r="A30" s="68"/>
      <c r="B30" s="68"/>
    </row>
    <row r="31" spans="1:10" s="62" customFormat="1" x14ac:dyDescent="0.25"/>
    <row r="32" spans="1:10" x14ac:dyDescent="0.25">
      <c r="A32" s="68"/>
      <c r="B32" s="68"/>
    </row>
    <row r="36" spans="2:7" x14ac:dyDescent="0.25">
      <c r="B36" s="64" t="s">
        <v>865</v>
      </c>
      <c r="C36" s="62" t="s">
        <v>816</v>
      </c>
      <c r="D36" s="62" t="s">
        <v>817</v>
      </c>
      <c r="E36" s="62" t="s">
        <v>818</v>
      </c>
    </row>
    <row r="37" spans="2:7" x14ac:dyDescent="0.25">
      <c r="B37" s="64" t="s">
        <v>871</v>
      </c>
      <c r="C37" s="59">
        <v>542181356.79286003</v>
      </c>
      <c r="D37" s="59">
        <v>322136211.633111</v>
      </c>
      <c r="E37" s="59">
        <v>177458569.09276751</v>
      </c>
    </row>
    <row r="38" spans="2:7" s="62" customFormat="1" x14ac:dyDescent="0.25">
      <c r="B38" s="64" t="s">
        <v>868</v>
      </c>
      <c r="C38" s="59">
        <v>599463435.63286006</v>
      </c>
      <c r="D38" s="59">
        <v>348013416.91286105</v>
      </c>
      <c r="E38" s="59">
        <v>195438022.96076751</v>
      </c>
    </row>
    <row r="39" spans="2:7" s="62" customFormat="1" x14ac:dyDescent="0.25">
      <c r="B39" s="64" t="s">
        <v>1095</v>
      </c>
      <c r="C39" s="59">
        <v>1158795425.5128598</v>
      </c>
      <c r="D39" s="59">
        <v>643208409.86286008</v>
      </c>
      <c r="E39" s="59">
        <v>253783073.45726746</v>
      </c>
    </row>
    <row r="40" spans="2:7" x14ac:dyDescent="0.25">
      <c r="B40" s="64" t="s">
        <v>950</v>
      </c>
      <c r="C40" s="76">
        <f t="shared" ref="C40:E41" si="3">(C38-C37)/C37</f>
        <v>0.10565114075267736</v>
      </c>
      <c r="D40" s="76">
        <f t="shared" si="3"/>
        <v>8.0330010552251252E-2</v>
      </c>
      <c r="E40" s="76">
        <f t="shared" si="3"/>
        <v>0.10131634645718988</v>
      </c>
      <c r="G40" s="59"/>
    </row>
    <row r="41" spans="2:7" x14ac:dyDescent="0.25">
      <c r="B41" s="64" t="s">
        <v>1096</v>
      </c>
      <c r="C41" s="76">
        <f t="shared" si="3"/>
        <v>0.93305438936322593</v>
      </c>
      <c r="D41" s="76">
        <f t="shared" si="3"/>
        <v>0.84822877108761818</v>
      </c>
      <c r="E41" s="76">
        <f t="shared" si="3"/>
        <v>0.29853479692747514</v>
      </c>
    </row>
    <row r="42" spans="2:7" x14ac:dyDescent="0.25">
      <c r="B42" s="64" t="s">
        <v>1097</v>
      </c>
      <c r="C42" s="705">
        <f>(C39-C37)/C37</f>
        <v>1.1372837907364208</v>
      </c>
      <c r="D42" s="705">
        <f t="shared" ref="D42:E42" si="4">(D39-D37)/D37</f>
        <v>0.99669700777206083</v>
      </c>
      <c r="E42" s="705">
        <f t="shared" si="4"/>
        <v>0.43009759829969596</v>
      </c>
    </row>
    <row r="59" spans="1:5" x14ac:dyDescent="0.25">
      <c r="A59" s="65"/>
      <c r="B59" s="65"/>
      <c r="C59" s="65"/>
      <c r="D59" s="65"/>
      <c r="E59" s="65"/>
    </row>
    <row r="62" spans="1:5" x14ac:dyDescent="0.25">
      <c r="B62" s="64"/>
    </row>
    <row r="63" spans="1:5" x14ac:dyDescent="0.25">
      <c r="B63" s="64"/>
    </row>
    <row r="64" spans="1:5" x14ac:dyDescent="0.25">
      <c r="B64" s="708"/>
    </row>
  </sheetData>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74"/>
  <sheetViews>
    <sheetView topLeftCell="B1" zoomScale="85" zoomScaleNormal="85" workbookViewId="0">
      <pane ySplit="1" topLeftCell="A267" activePane="bottomLeft" state="frozen"/>
      <selection pane="bottomLeft" activeCell="H274" sqref="H274"/>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4.5703125" style="15" customWidth="1"/>
    <col min="16" max="18" width="14.28515625" style="62" bestFit="1" customWidth="1"/>
    <col min="19" max="25" width="9.140625" style="62"/>
    <col min="26" max="26" width="12.85546875" style="62" customWidth="1"/>
    <col min="27" max="30" width="12.85546875" style="62" bestFit="1" customWidth="1"/>
    <col min="31" max="16384" width="9.140625" style="62"/>
  </cols>
  <sheetData>
    <row r="1" spans="1:15"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80" t="s">
        <v>977</v>
      </c>
    </row>
    <row r="2" spans="1:15" ht="90" x14ac:dyDescent="0.25">
      <c r="A2" s="1" t="s">
        <v>470</v>
      </c>
      <c r="B2" s="6" t="s">
        <v>0</v>
      </c>
      <c r="C2" s="6" t="s">
        <v>1</v>
      </c>
      <c r="D2" s="7" t="s">
        <v>2</v>
      </c>
      <c r="E2" s="3" t="s">
        <v>3</v>
      </c>
      <c r="F2" s="7" t="s">
        <v>4</v>
      </c>
      <c r="G2" s="7" t="s">
        <v>5</v>
      </c>
      <c r="H2" s="7" t="s">
        <v>6</v>
      </c>
      <c r="I2" s="4" t="s">
        <v>7</v>
      </c>
      <c r="J2" s="5" t="s">
        <v>8</v>
      </c>
      <c r="K2" s="5" t="s">
        <v>201</v>
      </c>
      <c r="L2" s="5" t="s">
        <v>9</v>
      </c>
      <c r="M2" s="5" t="s">
        <v>10</v>
      </c>
      <c r="N2" s="8" t="s">
        <v>202</v>
      </c>
      <c r="O2" s="80" t="s">
        <v>977</v>
      </c>
    </row>
    <row r="3" spans="1:15" ht="105" x14ac:dyDescent="0.25">
      <c r="A3" s="109">
        <v>1</v>
      </c>
      <c r="B3" s="285" t="s">
        <v>204</v>
      </c>
      <c r="C3" s="128" t="s">
        <v>285</v>
      </c>
      <c r="D3" s="287">
        <v>5037531</v>
      </c>
      <c r="E3" s="110" t="s">
        <v>292</v>
      </c>
      <c r="F3" s="286" t="s">
        <v>14</v>
      </c>
      <c r="G3" s="288">
        <v>43608</v>
      </c>
      <c r="H3" s="288">
        <v>43739</v>
      </c>
      <c r="I3" s="289" t="s">
        <v>313</v>
      </c>
      <c r="J3" s="290">
        <v>3956827.11</v>
      </c>
      <c r="K3" s="291">
        <v>1273316.1000000001</v>
      </c>
      <c r="L3" s="291">
        <v>51199.98</v>
      </c>
      <c r="M3" s="291">
        <v>51199.98</v>
      </c>
      <c r="N3" s="112">
        <v>0</v>
      </c>
      <c r="O3" s="116" t="s">
        <v>935</v>
      </c>
    </row>
    <row r="4" spans="1:15" ht="105" x14ac:dyDescent="0.25">
      <c r="A4" s="109">
        <f>A3+1</f>
        <v>2</v>
      </c>
      <c r="B4" s="285" t="s">
        <v>204</v>
      </c>
      <c r="C4" s="128" t="s">
        <v>293</v>
      </c>
      <c r="D4" s="287">
        <v>5037483</v>
      </c>
      <c r="E4" s="110" t="s">
        <v>294</v>
      </c>
      <c r="F4" s="286" t="s">
        <v>14</v>
      </c>
      <c r="G4" s="288">
        <v>43606</v>
      </c>
      <c r="H4" s="288">
        <v>43863</v>
      </c>
      <c r="I4" s="289" t="s">
        <v>314</v>
      </c>
      <c r="J4" s="290">
        <v>1555000</v>
      </c>
      <c r="K4" s="111"/>
      <c r="L4" s="111"/>
      <c r="M4" s="111"/>
      <c r="N4" s="112">
        <v>0</v>
      </c>
      <c r="O4" s="116" t="s">
        <v>935</v>
      </c>
    </row>
    <row r="5" spans="1:15" ht="165" x14ac:dyDescent="0.25">
      <c r="A5" s="109">
        <f t="shared" ref="A5:A49" si="0">A4+1</f>
        <v>3</v>
      </c>
      <c r="B5" s="285" t="s">
        <v>204</v>
      </c>
      <c r="C5" s="128" t="s">
        <v>36</v>
      </c>
      <c r="D5" s="287">
        <v>5008886</v>
      </c>
      <c r="E5" s="110" t="s">
        <v>300</v>
      </c>
      <c r="F5" s="286" t="s">
        <v>14</v>
      </c>
      <c r="G5" s="288">
        <v>42943</v>
      </c>
      <c r="H5" s="288">
        <v>43031</v>
      </c>
      <c r="I5" s="289" t="s">
        <v>761</v>
      </c>
      <c r="J5" s="291">
        <v>882384</v>
      </c>
      <c r="K5" s="291">
        <v>882384</v>
      </c>
      <c r="L5" s="291">
        <v>882384</v>
      </c>
      <c r="M5" s="291">
        <v>882384</v>
      </c>
      <c r="N5" s="292"/>
      <c r="O5" s="116" t="s">
        <v>935</v>
      </c>
    </row>
    <row r="6" spans="1:15" ht="105" x14ac:dyDescent="0.25">
      <c r="A6" s="109">
        <f t="shared" si="0"/>
        <v>4</v>
      </c>
      <c r="B6" s="285" t="s">
        <v>204</v>
      </c>
      <c r="C6" s="128" t="s">
        <v>217</v>
      </c>
      <c r="D6" s="287">
        <v>5010849</v>
      </c>
      <c r="E6" s="110" t="s">
        <v>218</v>
      </c>
      <c r="F6" s="286" t="s">
        <v>14</v>
      </c>
      <c r="G6" s="288">
        <v>43083</v>
      </c>
      <c r="H6" s="288">
        <v>43403</v>
      </c>
      <c r="I6" s="289" t="s">
        <v>762</v>
      </c>
      <c r="J6" s="291">
        <v>1915111.82</v>
      </c>
      <c r="K6" s="291">
        <v>1597111.82</v>
      </c>
      <c r="L6" s="291">
        <v>1597111.82</v>
      </c>
      <c r="M6" s="291">
        <v>1597111.82</v>
      </c>
      <c r="N6" s="293">
        <v>676948.24</v>
      </c>
      <c r="O6" s="116" t="s">
        <v>935</v>
      </c>
    </row>
    <row r="7" spans="1:15" ht="105" x14ac:dyDescent="0.25">
      <c r="A7" s="109">
        <f t="shared" si="0"/>
        <v>5</v>
      </c>
      <c r="B7" s="285" t="s">
        <v>204</v>
      </c>
      <c r="C7" s="128" t="s">
        <v>71</v>
      </c>
      <c r="D7" s="287">
        <v>5010891</v>
      </c>
      <c r="E7" s="110" t="s">
        <v>307</v>
      </c>
      <c r="F7" s="286" t="s">
        <v>14</v>
      </c>
      <c r="G7" s="288">
        <v>43091</v>
      </c>
      <c r="H7" s="288">
        <v>43363</v>
      </c>
      <c r="I7" s="289" t="s">
        <v>763</v>
      </c>
      <c r="J7" s="291">
        <v>1377479.28</v>
      </c>
      <c r="K7" s="291">
        <v>1013479.28</v>
      </c>
      <c r="L7" s="291">
        <v>1013479.28</v>
      </c>
      <c r="M7" s="291">
        <v>1013479.28</v>
      </c>
      <c r="N7" s="293">
        <v>1011525.9</v>
      </c>
      <c r="O7" s="116" t="s">
        <v>935</v>
      </c>
    </row>
    <row r="8" spans="1:15" ht="105" x14ac:dyDescent="0.25">
      <c r="A8" s="109">
        <f t="shared" si="0"/>
        <v>6</v>
      </c>
      <c r="B8" s="285" t="s">
        <v>204</v>
      </c>
      <c r="C8" s="128" t="s">
        <v>22</v>
      </c>
      <c r="D8" s="287">
        <v>5011887</v>
      </c>
      <c r="E8" s="110" t="s">
        <v>304</v>
      </c>
      <c r="F8" s="286" t="s">
        <v>14</v>
      </c>
      <c r="G8" s="288">
        <v>43131</v>
      </c>
      <c r="H8" s="288">
        <v>43313</v>
      </c>
      <c r="I8" s="289" t="s">
        <v>393</v>
      </c>
      <c r="J8" s="291">
        <v>842220.64</v>
      </c>
      <c r="K8" s="291">
        <v>834048.48</v>
      </c>
      <c r="L8" s="291">
        <v>828220.46</v>
      </c>
      <c r="M8" s="291">
        <v>828220.46</v>
      </c>
      <c r="N8" s="293">
        <v>748220.62</v>
      </c>
      <c r="O8" s="116" t="s">
        <v>935</v>
      </c>
    </row>
    <row r="9" spans="1:15" ht="120" x14ac:dyDescent="0.25">
      <c r="A9" s="109">
        <f t="shared" si="0"/>
        <v>7</v>
      </c>
      <c r="B9" s="285" t="s">
        <v>204</v>
      </c>
      <c r="C9" s="128" t="s">
        <v>20</v>
      </c>
      <c r="D9" s="287">
        <v>5003605</v>
      </c>
      <c r="E9" s="110" t="s">
        <v>21</v>
      </c>
      <c r="F9" s="286" t="s">
        <v>14</v>
      </c>
      <c r="G9" s="288">
        <v>42886</v>
      </c>
      <c r="H9" s="288">
        <v>42828</v>
      </c>
      <c r="I9" s="289" t="s">
        <v>764</v>
      </c>
      <c r="J9" s="291">
        <v>109670.56</v>
      </c>
      <c r="K9" s="291">
        <v>109670.56</v>
      </c>
      <c r="L9" s="291">
        <v>109670.56</v>
      </c>
      <c r="M9" s="291">
        <v>109670.56</v>
      </c>
      <c r="N9" s="293">
        <v>18000.810000000001</v>
      </c>
      <c r="O9" s="116" t="s">
        <v>935</v>
      </c>
    </row>
    <row r="10" spans="1:15" ht="63.75" customHeight="1" x14ac:dyDescent="0.25">
      <c r="A10" s="109">
        <f t="shared" si="0"/>
        <v>8</v>
      </c>
      <c r="B10" s="285" t="s">
        <v>204</v>
      </c>
      <c r="C10" s="128" t="s">
        <v>36</v>
      </c>
      <c r="D10" s="287">
        <v>5018329</v>
      </c>
      <c r="E10" s="110" t="s">
        <v>219</v>
      </c>
      <c r="F10" s="286" t="s">
        <v>14</v>
      </c>
      <c r="G10" s="288">
        <v>43144</v>
      </c>
      <c r="H10" s="288">
        <v>43221</v>
      </c>
      <c r="I10" s="289" t="s">
        <v>765</v>
      </c>
      <c r="J10" s="291">
        <v>594093.4</v>
      </c>
      <c r="K10" s="291">
        <v>551930.19999999995</v>
      </c>
      <c r="L10" s="291">
        <v>551930.19999999995</v>
      </c>
      <c r="M10" s="291">
        <v>551930.19999999995</v>
      </c>
      <c r="N10" s="293">
        <v>157101.79999999999</v>
      </c>
      <c r="O10" s="116" t="s">
        <v>935</v>
      </c>
    </row>
    <row r="11" spans="1:15" ht="120" x14ac:dyDescent="0.25">
      <c r="A11" s="109">
        <f t="shared" si="0"/>
        <v>9</v>
      </c>
      <c r="B11" s="285" t="s">
        <v>204</v>
      </c>
      <c r="C11" s="128" t="s">
        <v>20</v>
      </c>
      <c r="D11" s="287">
        <v>5017326</v>
      </c>
      <c r="E11" s="110" t="s">
        <v>312</v>
      </c>
      <c r="F11" s="286" t="s">
        <v>14</v>
      </c>
      <c r="G11" s="288">
        <v>43130</v>
      </c>
      <c r="H11" s="288">
        <v>43160</v>
      </c>
      <c r="I11" s="289" t="s">
        <v>329</v>
      </c>
      <c r="J11" s="291">
        <v>3779462</v>
      </c>
      <c r="K11" s="291">
        <v>1764396</v>
      </c>
      <c r="L11" s="291">
        <v>1218796</v>
      </c>
      <c r="M11" s="291">
        <v>1218796</v>
      </c>
      <c r="N11" s="293">
        <v>311116</v>
      </c>
      <c r="O11" s="116" t="s">
        <v>935</v>
      </c>
    </row>
    <row r="12" spans="1:15" ht="90" customHeight="1" x14ac:dyDescent="0.25">
      <c r="A12" s="109">
        <f t="shared" si="0"/>
        <v>10</v>
      </c>
      <c r="B12" s="285" t="s">
        <v>204</v>
      </c>
      <c r="C12" s="128" t="s">
        <v>301</v>
      </c>
      <c r="D12" s="287">
        <v>5056170</v>
      </c>
      <c r="E12" s="110" t="s">
        <v>766</v>
      </c>
      <c r="F12" s="286" t="s">
        <v>14</v>
      </c>
      <c r="G12" s="288">
        <v>43907</v>
      </c>
      <c r="H12" s="288">
        <v>44085</v>
      </c>
      <c r="I12" s="289" t="s">
        <v>563</v>
      </c>
      <c r="J12" s="291">
        <v>499000</v>
      </c>
      <c r="K12" s="111"/>
      <c r="L12" s="111"/>
      <c r="M12" s="111"/>
      <c r="N12" s="112"/>
      <c r="O12" s="116" t="s">
        <v>991</v>
      </c>
    </row>
    <row r="13" spans="1:15" ht="105" x14ac:dyDescent="0.25">
      <c r="A13" s="109">
        <f t="shared" si="0"/>
        <v>11</v>
      </c>
      <c r="B13" s="285" t="s">
        <v>204</v>
      </c>
      <c r="C13" s="128" t="s">
        <v>293</v>
      </c>
      <c r="D13" s="287">
        <v>5030472</v>
      </c>
      <c r="E13" s="110" t="s">
        <v>295</v>
      </c>
      <c r="F13" s="286" t="s">
        <v>14</v>
      </c>
      <c r="G13" s="288">
        <v>43334</v>
      </c>
      <c r="H13" s="288">
        <v>43636</v>
      </c>
      <c r="I13" s="289" t="s">
        <v>316</v>
      </c>
      <c r="J13" s="290">
        <v>1728550</v>
      </c>
      <c r="K13" s="291">
        <v>466032.55</v>
      </c>
      <c r="L13" s="291">
        <v>242708</v>
      </c>
      <c r="M13" s="291">
        <v>242708</v>
      </c>
      <c r="N13" s="112"/>
      <c r="O13" s="116" t="s">
        <v>935</v>
      </c>
    </row>
    <row r="14" spans="1:15" ht="105" x14ac:dyDescent="0.25">
      <c r="A14" s="109">
        <f t="shared" si="0"/>
        <v>12</v>
      </c>
      <c r="B14" s="285" t="s">
        <v>204</v>
      </c>
      <c r="C14" s="128" t="s">
        <v>22</v>
      </c>
      <c r="D14" s="287">
        <v>5011459</v>
      </c>
      <c r="E14" s="110" t="s">
        <v>303</v>
      </c>
      <c r="F14" s="286" t="s">
        <v>14</v>
      </c>
      <c r="G14" s="288">
        <v>43131</v>
      </c>
      <c r="H14" s="288">
        <v>43313</v>
      </c>
      <c r="I14" s="289" t="s">
        <v>320</v>
      </c>
      <c r="J14" s="290">
        <v>1219672.94</v>
      </c>
      <c r="K14" s="291">
        <v>1113824.24</v>
      </c>
      <c r="L14" s="291">
        <v>1113076.22</v>
      </c>
      <c r="M14" s="291">
        <v>1113076.22</v>
      </c>
      <c r="N14" s="112"/>
      <c r="O14" s="116" t="s">
        <v>935</v>
      </c>
    </row>
    <row r="15" spans="1:15" ht="105" x14ac:dyDescent="0.25">
      <c r="A15" s="109">
        <f t="shared" si="0"/>
        <v>13</v>
      </c>
      <c r="B15" s="285" t="s">
        <v>204</v>
      </c>
      <c r="C15" s="128" t="s">
        <v>22</v>
      </c>
      <c r="D15" s="287">
        <v>5030374</v>
      </c>
      <c r="E15" s="110" t="s">
        <v>297</v>
      </c>
      <c r="F15" s="286" t="s">
        <v>14</v>
      </c>
      <c r="G15" s="288">
        <v>43334</v>
      </c>
      <c r="H15" s="288">
        <v>43585</v>
      </c>
      <c r="I15" s="289" t="s">
        <v>385</v>
      </c>
      <c r="J15" s="291">
        <v>1000000</v>
      </c>
      <c r="K15" s="291">
        <v>33852</v>
      </c>
      <c r="L15" s="291">
        <v>33852</v>
      </c>
      <c r="M15" s="291">
        <v>33852</v>
      </c>
      <c r="N15" s="112"/>
      <c r="O15" s="116" t="s">
        <v>935</v>
      </c>
    </row>
    <row r="16" spans="1:15" ht="135" x14ac:dyDescent="0.25">
      <c r="A16" s="109">
        <f t="shared" si="0"/>
        <v>14</v>
      </c>
      <c r="B16" s="285" t="s">
        <v>204</v>
      </c>
      <c r="C16" s="128" t="s">
        <v>301</v>
      </c>
      <c r="D16" s="287">
        <v>5055345</v>
      </c>
      <c r="E16" s="110" t="s">
        <v>767</v>
      </c>
      <c r="F16" s="286" t="s">
        <v>14</v>
      </c>
      <c r="G16" s="288">
        <v>43907</v>
      </c>
      <c r="H16" s="288">
        <v>44056</v>
      </c>
      <c r="I16" s="289" t="s">
        <v>564</v>
      </c>
      <c r="J16" s="291">
        <v>1138000</v>
      </c>
      <c r="K16" s="291">
        <v>649410.80000000005</v>
      </c>
      <c r="L16" s="111"/>
      <c r="M16" s="111"/>
      <c r="N16" s="112"/>
      <c r="O16" s="116" t="s">
        <v>935</v>
      </c>
    </row>
    <row r="17" spans="1:15" ht="105" x14ac:dyDescent="0.25">
      <c r="A17" s="109">
        <f t="shared" si="0"/>
        <v>15</v>
      </c>
      <c r="B17" s="285" t="s">
        <v>204</v>
      </c>
      <c r="C17" s="128" t="s">
        <v>36</v>
      </c>
      <c r="D17" s="287">
        <v>5004583</v>
      </c>
      <c r="E17" s="110" t="s">
        <v>58</v>
      </c>
      <c r="F17" s="286" t="s">
        <v>14</v>
      </c>
      <c r="G17" s="288">
        <v>42783</v>
      </c>
      <c r="H17" s="288">
        <v>41640</v>
      </c>
      <c r="I17" s="289" t="s">
        <v>326</v>
      </c>
      <c r="J17" s="291">
        <v>344078.92</v>
      </c>
      <c r="K17" s="291">
        <v>344078.92</v>
      </c>
      <c r="L17" s="291">
        <v>343685.32</v>
      </c>
      <c r="M17" s="291">
        <v>343685.32</v>
      </c>
      <c r="N17" s="293">
        <v>336606.78</v>
      </c>
      <c r="O17" s="116" t="s">
        <v>935</v>
      </c>
    </row>
    <row r="18" spans="1:15" ht="135" x14ac:dyDescent="0.25">
      <c r="A18" s="109">
        <f t="shared" si="0"/>
        <v>16</v>
      </c>
      <c r="B18" s="285" t="s">
        <v>204</v>
      </c>
      <c r="C18" s="128" t="s">
        <v>301</v>
      </c>
      <c r="D18" s="287">
        <v>5049440</v>
      </c>
      <c r="E18" s="110" t="s">
        <v>717</v>
      </c>
      <c r="F18" s="286" t="s">
        <v>14</v>
      </c>
      <c r="G18" s="288">
        <v>43805</v>
      </c>
      <c r="H18" s="288">
        <v>44027</v>
      </c>
      <c r="I18" s="289" t="s">
        <v>291</v>
      </c>
      <c r="J18" s="291">
        <v>598000</v>
      </c>
      <c r="K18" s="291">
        <v>553635.19999999995</v>
      </c>
      <c r="L18" s="291">
        <v>553635.19999999995</v>
      </c>
      <c r="M18" s="291">
        <v>553635.19999999995</v>
      </c>
      <c r="N18" s="112"/>
      <c r="O18" s="116" t="s">
        <v>935</v>
      </c>
    </row>
    <row r="19" spans="1:15" ht="105" x14ac:dyDescent="0.25">
      <c r="A19" s="109">
        <f t="shared" si="0"/>
        <v>17</v>
      </c>
      <c r="B19" s="285" t="s">
        <v>204</v>
      </c>
      <c r="C19" s="128" t="s">
        <v>71</v>
      </c>
      <c r="D19" s="287">
        <v>5007966</v>
      </c>
      <c r="E19" s="110" t="s">
        <v>309</v>
      </c>
      <c r="F19" s="286" t="s">
        <v>14</v>
      </c>
      <c r="G19" s="288">
        <v>42929</v>
      </c>
      <c r="H19" s="288">
        <v>43103</v>
      </c>
      <c r="I19" s="289" t="s">
        <v>327</v>
      </c>
      <c r="J19" s="291">
        <v>1221520.72</v>
      </c>
      <c r="K19" s="291">
        <v>1001520.72</v>
      </c>
      <c r="L19" s="291">
        <v>1001520.72</v>
      </c>
      <c r="M19" s="291">
        <v>1001520.72</v>
      </c>
      <c r="N19" s="293">
        <v>1001520.72</v>
      </c>
      <c r="O19" s="116" t="s">
        <v>935</v>
      </c>
    </row>
    <row r="20" spans="1:15" ht="120" x14ac:dyDescent="0.25">
      <c r="A20" s="109">
        <f t="shared" si="0"/>
        <v>18</v>
      </c>
      <c r="B20" s="285" t="s">
        <v>204</v>
      </c>
      <c r="C20" s="128" t="s">
        <v>301</v>
      </c>
      <c r="D20" s="287">
        <v>5002193</v>
      </c>
      <c r="E20" s="110" t="s">
        <v>52</v>
      </c>
      <c r="F20" s="286" t="s">
        <v>14</v>
      </c>
      <c r="G20" s="288">
        <v>42691</v>
      </c>
      <c r="H20" s="288">
        <v>41640</v>
      </c>
      <c r="I20" s="289" t="s">
        <v>325</v>
      </c>
      <c r="J20" s="291">
        <v>4257554.4000000004</v>
      </c>
      <c r="K20" s="291">
        <v>4257554.4000000004</v>
      </c>
      <c r="L20" s="291">
        <v>4247929.5199999996</v>
      </c>
      <c r="M20" s="291">
        <v>4247929.5199999996</v>
      </c>
      <c r="N20" s="293">
        <v>4247929.5199999996</v>
      </c>
      <c r="O20" s="116" t="s">
        <v>935</v>
      </c>
    </row>
    <row r="21" spans="1:15" ht="105" x14ac:dyDescent="0.25">
      <c r="A21" s="109">
        <f t="shared" si="0"/>
        <v>19</v>
      </c>
      <c r="B21" s="285" t="s">
        <v>204</v>
      </c>
      <c r="C21" s="128" t="s">
        <v>71</v>
      </c>
      <c r="D21" s="287">
        <v>5030707</v>
      </c>
      <c r="E21" s="110" t="s">
        <v>296</v>
      </c>
      <c r="F21" s="286" t="s">
        <v>14</v>
      </c>
      <c r="G21" s="288">
        <v>43334</v>
      </c>
      <c r="H21" s="288">
        <v>43525</v>
      </c>
      <c r="I21" s="289" t="s">
        <v>286</v>
      </c>
      <c r="J21" s="291">
        <v>363000</v>
      </c>
      <c r="K21" s="291">
        <v>249500.4</v>
      </c>
      <c r="L21" s="291">
        <v>249142.39</v>
      </c>
      <c r="M21" s="291">
        <v>249142.39</v>
      </c>
      <c r="N21" s="293">
        <v>59935.35</v>
      </c>
      <c r="O21" s="116" t="s">
        <v>935</v>
      </c>
    </row>
    <row r="22" spans="1:15" ht="105" x14ac:dyDescent="0.25">
      <c r="A22" s="109">
        <f t="shared" si="0"/>
        <v>20</v>
      </c>
      <c r="B22" s="285" t="s">
        <v>204</v>
      </c>
      <c r="C22" s="128" t="s">
        <v>20</v>
      </c>
      <c r="D22" s="287">
        <v>5033395</v>
      </c>
      <c r="E22" s="110" t="s">
        <v>298</v>
      </c>
      <c r="F22" s="286" t="s">
        <v>14</v>
      </c>
      <c r="G22" s="288">
        <v>43405</v>
      </c>
      <c r="H22" s="288">
        <v>43647</v>
      </c>
      <c r="I22" s="289" t="s">
        <v>287</v>
      </c>
      <c r="J22" s="291">
        <v>1283000</v>
      </c>
      <c r="K22" s="291">
        <v>562216</v>
      </c>
      <c r="L22" s="291">
        <v>339016</v>
      </c>
      <c r="M22" s="291">
        <v>339016</v>
      </c>
      <c r="N22" s="293">
        <v>148086.65</v>
      </c>
      <c r="O22" s="116" t="s">
        <v>935</v>
      </c>
    </row>
    <row r="23" spans="1:15" ht="105" x14ac:dyDescent="0.25">
      <c r="A23" s="109">
        <f t="shared" si="0"/>
        <v>21</v>
      </c>
      <c r="B23" s="285" t="s">
        <v>204</v>
      </c>
      <c r="C23" s="128" t="s">
        <v>22</v>
      </c>
      <c r="D23" s="287">
        <v>5002384</v>
      </c>
      <c r="E23" s="110" t="s">
        <v>308</v>
      </c>
      <c r="F23" s="286" t="s">
        <v>14</v>
      </c>
      <c r="G23" s="288">
        <v>42662</v>
      </c>
      <c r="H23" s="288">
        <v>41640</v>
      </c>
      <c r="I23" s="289" t="s">
        <v>325</v>
      </c>
      <c r="J23" s="291">
        <v>163980.32999999999</v>
      </c>
      <c r="K23" s="291">
        <v>163980.32999999999</v>
      </c>
      <c r="L23" s="291">
        <v>163887.93</v>
      </c>
      <c r="M23" s="291">
        <v>163887.93</v>
      </c>
      <c r="N23" s="293">
        <v>163887.93</v>
      </c>
      <c r="O23" s="116" t="s">
        <v>935</v>
      </c>
    </row>
    <row r="24" spans="1:15" ht="105" x14ac:dyDescent="0.25">
      <c r="A24" s="109">
        <f t="shared" si="0"/>
        <v>22</v>
      </c>
      <c r="B24" s="285" t="s">
        <v>204</v>
      </c>
      <c r="C24" s="128" t="s">
        <v>22</v>
      </c>
      <c r="D24" s="287">
        <v>5004178</v>
      </c>
      <c r="E24" s="110" t="s">
        <v>305</v>
      </c>
      <c r="F24" s="286" t="s">
        <v>14</v>
      </c>
      <c r="G24" s="288">
        <v>42837</v>
      </c>
      <c r="H24" s="288">
        <v>42837</v>
      </c>
      <c r="I24" s="289" t="s">
        <v>322</v>
      </c>
      <c r="J24" s="291">
        <v>116560</v>
      </c>
      <c r="K24" s="291">
        <v>116560</v>
      </c>
      <c r="L24" s="291">
        <v>116541.2</v>
      </c>
      <c r="M24" s="291">
        <v>116541.2</v>
      </c>
      <c r="N24" s="293">
        <v>116541.2</v>
      </c>
      <c r="O24" s="116" t="s">
        <v>935</v>
      </c>
    </row>
    <row r="25" spans="1:15" ht="105" x14ac:dyDescent="0.25">
      <c r="A25" s="109">
        <f t="shared" si="0"/>
        <v>23</v>
      </c>
      <c r="B25" s="285" t="s">
        <v>204</v>
      </c>
      <c r="C25" s="128" t="s">
        <v>20</v>
      </c>
      <c r="D25" s="287">
        <v>5002962</v>
      </c>
      <c r="E25" s="110" t="s">
        <v>43</v>
      </c>
      <c r="F25" s="286" t="s">
        <v>14</v>
      </c>
      <c r="G25" s="288">
        <v>42886</v>
      </c>
      <c r="H25" s="288">
        <v>42886</v>
      </c>
      <c r="I25" s="289" t="s">
        <v>241</v>
      </c>
      <c r="J25" s="291">
        <v>111064.32000000001</v>
      </c>
      <c r="K25" s="291">
        <v>111064.32000000001</v>
      </c>
      <c r="L25" s="291">
        <v>111064.32000000001</v>
      </c>
      <c r="M25" s="291">
        <v>111064.32000000001</v>
      </c>
      <c r="N25" s="293">
        <v>111064.32000000001</v>
      </c>
      <c r="O25" s="116" t="s">
        <v>935</v>
      </c>
    </row>
    <row r="26" spans="1:15" ht="105" x14ac:dyDescent="0.25">
      <c r="A26" s="109">
        <f t="shared" si="0"/>
        <v>24</v>
      </c>
      <c r="B26" s="285" t="s">
        <v>204</v>
      </c>
      <c r="C26" s="128" t="s">
        <v>301</v>
      </c>
      <c r="D26" s="287">
        <v>5007819</v>
      </c>
      <c r="E26" s="110" t="s">
        <v>306</v>
      </c>
      <c r="F26" s="286" t="s">
        <v>14</v>
      </c>
      <c r="G26" s="288">
        <v>42893</v>
      </c>
      <c r="H26" s="288">
        <v>42893</v>
      </c>
      <c r="I26" s="289" t="s">
        <v>241</v>
      </c>
      <c r="J26" s="291">
        <v>508400</v>
      </c>
      <c r="K26" s="291">
        <v>508400</v>
      </c>
      <c r="L26" s="291">
        <v>508400</v>
      </c>
      <c r="M26" s="291">
        <v>508400</v>
      </c>
      <c r="N26" s="293">
        <v>508400</v>
      </c>
      <c r="O26" s="116" t="s">
        <v>935</v>
      </c>
    </row>
    <row r="27" spans="1:15" ht="75" customHeight="1" x14ac:dyDescent="0.25">
      <c r="A27" s="109">
        <f t="shared" si="0"/>
        <v>25</v>
      </c>
      <c r="B27" s="296" t="s">
        <v>204</v>
      </c>
      <c r="C27" s="128" t="s">
        <v>301</v>
      </c>
      <c r="D27" s="287">
        <v>5034812</v>
      </c>
      <c r="E27" s="110" t="s">
        <v>302</v>
      </c>
      <c r="F27" s="286" t="s">
        <v>14</v>
      </c>
      <c r="G27" s="288">
        <v>43406</v>
      </c>
      <c r="H27" s="288">
        <v>43612</v>
      </c>
      <c r="I27" s="289" t="s">
        <v>319</v>
      </c>
      <c r="J27" s="290">
        <v>500000</v>
      </c>
      <c r="K27" s="111"/>
      <c r="L27" s="111"/>
      <c r="M27" s="111"/>
      <c r="N27" s="112"/>
      <c r="O27" s="116" t="s">
        <v>935</v>
      </c>
    </row>
    <row r="28" spans="1:15" ht="75" customHeight="1" x14ac:dyDescent="0.25">
      <c r="A28" s="109">
        <f t="shared" si="0"/>
        <v>26</v>
      </c>
      <c r="B28" s="297" t="s">
        <v>204</v>
      </c>
      <c r="C28" s="128" t="s">
        <v>301</v>
      </c>
      <c r="D28" s="287">
        <v>5030781</v>
      </c>
      <c r="E28" s="110" t="s">
        <v>311</v>
      </c>
      <c r="F28" s="286" t="s">
        <v>14</v>
      </c>
      <c r="G28" s="288">
        <v>43405</v>
      </c>
      <c r="H28" s="288">
        <v>43525</v>
      </c>
      <c r="I28" s="289" t="s">
        <v>291</v>
      </c>
      <c r="J28" s="290">
        <v>1281699.6000000001</v>
      </c>
      <c r="K28" s="290">
        <v>1098999.6000000001</v>
      </c>
      <c r="L28" s="290">
        <v>709652</v>
      </c>
      <c r="M28" s="290">
        <v>709652</v>
      </c>
      <c r="N28" s="112"/>
      <c r="O28" s="116" t="s">
        <v>935</v>
      </c>
    </row>
    <row r="29" spans="1:15" ht="75" customHeight="1" x14ac:dyDescent="0.25">
      <c r="A29" s="109">
        <f t="shared" si="0"/>
        <v>27</v>
      </c>
      <c r="B29" s="297" t="s">
        <v>204</v>
      </c>
      <c r="C29" s="128" t="s">
        <v>12</v>
      </c>
      <c r="D29" s="287">
        <v>5000260</v>
      </c>
      <c r="E29" s="110" t="s">
        <v>310</v>
      </c>
      <c r="F29" s="286" t="s">
        <v>14</v>
      </c>
      <c r="G29" s="288">
        <v>42369</v>
      </c>
      <c r="H29" s="288">
        <v>42353</v>
      </c>
      <c r="I29" s="289" t="s">
        <v>209</v>
      </c>
      <c r="J29" s="291">
        <v>844564</v>
      </c>
      <c r="K29" s="291">
        <v>844564</v>
      </c>
      <c r="L29" s="291">
        <v>840472.98</v>
      </c>
      <c r="M29" s="291">
        <v>840472.98</v>
      </c>
      <c r="N29" s="293">
        <v>840472.98</v>
      </c>
      <c r="O29" s="116" t="s">
        <v>935</v>
      </c>
    </row>
    <row r="30" spans="1:15" ht="75" customHeight="1" x14ac:dyDescent="0.25">
      <c r="A30" s="109">
        <f t="shared" si="0"/>
        <v>28</v>
      </c>
      <c r="B30" s="297" t="s">
        <v>204</v>
      </c>
      <c r="C30" s="128" t="s">
        <v>301</v>
      </c>
      <c r="D30" s="287">
        <v>5068848</v>
      </c>
      <c r="E30" s="110" t="s">
        <v>840</v>
      </c>
      <c r="F30" s="298" t="s">
        <v>14</v>
      </c>
      <c r="G30" s="299">
        <v>44008</v>
      </c>
      <c r="H30" s="299">
        <v>44015</v>
      </c>
      <c r="I30" s="289">
        <v>42</v>
      </c>
      <c r="J30" s="291">
        <v>101500</v>
      </c>
      <c r="K30" s="291">
        <v>101500</v>
      </c>
      <c r="L30" s="291">
        <v>101500</v>
      </c>
      <c r="M30" s="291">
        <v>101500</v>
      </c>
      <c r="N30" s="293"/>
      <c r="O30" s="116" t="s">
        <v>991</v>
      </c>
    </row>
    <row r="31" spans="1:15" ht="75" customHeight="1" x14ac:dyDescent="0.25">
      <c r="A31" s="109">
        <f t="shared" si="0"/>
        <v>29</v>
      </c>
      <c r="B31" s="297" t="s">
        <v>204</v>
      </c>
      <c r="C31" s="128" t="s">
        <v>36</v>
      </c>
      <c r="D31" s="287">
        <v>5032648</v>
      </c>
      <c r="E31" s="110" t="s">
        <v>299</v>
      </c>
      <c r="F31" s="286" t="s">
        <v>14</v>
      </c>
      <c r="G31" s="288">
        <v>43370</v>
      </c>
      <c r="H31" s="288">
        <v>43738</v>
      </c>
      <c r="I31" s="289" t="s">
        <v>768</v>
      </c>
      <c r="J31" s="290">
        <v>662656</v>
      </c>
      <c r="K31" s="291">
        <v>662656</v>
      </c>
      <c r="L31" s="291">
        <v>662656</v>
      </c>
      <c r="M31" s="291">
        <v>662656</v>
      </c>
      <c r="N31" s="112"/>
      <c r="O31" s="116" t="s">
        <v>935</v>
      </c>
    </row>
    <row r="32" spans="1:15" ht="75" customHeight="1" x14ac:dyDescent="0.25">
      <c r="A32" s="109">
        <f t="shared" si="0"/>
        <v>30</v>
      </c>
      <c r="B32" s="297" t="s">
        <v>204</v>
      </c>
      <c r="C32" s="128" t="s">
        <v>301</v>
      </c>
      <c r="D32" s="287">
        <v>5070596</v>
      </c>
      <c r="E32" s="110" t="s">
        <v>894</v>
      </c>
      <c r="F32" s="286" t="s">
        <v>14</v>
      </c>
      <c r="G32" s="288">
        <v>44103</v>
      </c>
      <c r="H32" s="288">
        <v>44125</v>
      </c>
      <c r="I32" s="289">
        <v>38</v>
      </c>
      <c r="J32" s="291">
        <v>83080</v>
      </c>
      <c r="K32" s="291"/>
      <c r="L32" s="111"/>
      <c r="M32" s="111"/>
      <c r="N32" s="112"/>
      <c r="O32" s="116" t="s">
        <v>991</v>
      </c>
    </row>
    <row r="33" spans="1:15" ht="110.1" customHeight="1" x14ac:dyDescent="0.25">
      <c r="A33" s="109">
        <f t="shared" si="0"/>
        <v>31</v>
      </c>
      <c r="B33" s="297" t="s">
        <v>204</v>
      </c>
      <c r="C33" s="128" t="s">
        <v>301</v>
      </c>
      <c r="D33" s="287">
        <v>5070784</v>
      </c>
      <c r="E33" s="110" t="s">
        <v>895</v>
      </c>
      <c r="F33" s="286" t="s">
        <v>14</v>
      </c>
      <c r="G33" s="288">
        <v>44103</v>
      </c>
      <c r="H33" s="288">
        <v>44151</v>
      </c>
      <c r="I33" s="289">
        <v>37</v>
      </c>
      <c r="J33" s="291">
        <v>370000</v>
      </c>
      <c r="K33" s="291"/>
      <c r="L33" s="111"/>
      <c r="M33" s="111"/>
      <c r="N33" s="112"/>
      <c r="O33" s="116" t="s">
        <v>991</v>
      </c>
    </row>
    <row r="34" spans="1:15" ht="110.1" customHeight="1" x14ac:dyDescent="0.25">
      <c r="A34" s="109">
        <f t="shared" si="0"/>
        <v>32</v>
      </c>
      <c r="B34" s="297" t="s">
        <v>204</v>
      </c>
      <c r="C34" s="128" t="s">
        <v>36</v>
      </c>
      <c r="D34" s="287">
        <v>5069389</v>
      </c>
      <c r="E34" s="110" t="s">
        <v>896</v>
      </c>
      <c r="F34" s="286" t="s">
        <v>14</v>
      </c>
      <c r="G34" s="288">
        <v>44081</v>
      </c>
      <c r="H34" s="288">
        <v>44180</v>
      </c>
      <c r="I34" s="289">
        <v>37</v>
      </c>
      <c r="J34" s="291">
        <v>110000</v>
      </c>
      <c r="K34" s="291"/>
      <c r="L34" s="111"/>
      <c r="M34" s="111"/>
      <c r="N34" s="112"/>
      <c r="O34" s="118" t="s">
        <v>935</v>
      </c>
    </row>
    <row r="35" spans="1:15" ht="99.95" customHeight="1" x14ac:dyDescent="0.25">
      <c r="A35" s="109">
        <f t="shared" si="0"/>
        <v>33</v>
      </c>
      <c r="B35" s="297" t="s">
        <v>204</v>
      </c>
      <c r="C35" s="128" t="s">
        <v>36</v>
      </c>
      <c r="D35" s="287">
        <v>5068866</v>
      </c>
      <c r="E35" s="110" t="s">
        <v>897</v>
      </c>
      <c r="F35" s="286" t="s">
        <v>14</v>
      </c>
      <c r="G35" s="288">
        <v>44025</v>
      </c>
      <c r="H35" s="288">
        <v>44151</v>
      </c>
      <c r="I35" s="289">
        <v>37</v>
      </c>
      <c r="J35" s="291">
        <v>142600</v>
      </c>
      <c r="K35" s="291"/>
      <c r="L35" s="111"/>
      <c r="M35" s="111"/>
      <c r="N35" s="112"/>
      <c r="O35" s="118" t="s">
        <v>935</v>
      </c>
    </row>
    <row r="36" spans="1:15" ht="75" customHeight="1" x14ac:dyDescent="0.25">
      <c r="A36" s="109">
        <f t="shared" si="0"/>
        <v>34</v>
      </c>
      <c r="B36" s="297" t="s">
        <v>204</v>
      </c>
      <c r="C36" s="128" t="s">
        <v>898</v>
      </c>
      <c r="D36" s="287">
        <v>5068821</v>
      </c>
      <c r="E36" s="110" t="s">
        <v>899</v>
      </c>
      <c r="F36" s="286" t="s">
        <v>14</v>
      </c>
      <c r="G36" s="288">
        <v>44081</v>
      </c>
      <c r="H36" s="288">
        <v>44407</v>
      </c>
      <c r="I36" s="289">
        <v>29</v>
      </c>
      <c r="J36" s="291">
        <v>1709800</v>
      </c>
      <c r="K36" s="291"/>
      <c r="L36" s="111"/>
      <c r="M36" s="111"/>
      <c r="N36" s="112"/>
      <c r="O36" s="118" t="s">
        <v>935</v>
      </c>
    </row>
    <row r="37" spans="1:15" ht="99.95" customHeight="1" x14ac:dyDescent="0.25">
      <c r="A37" s="109">
        <f t="shared" si="0"/>
        <v>35</v>
      </c>
      <c r="B37" s="297" t="s">
        <v>204</v>
      </c>
      <c r="C37" s="128" t="s">
        <v>301</v>
      </c>
      <c r="D37" s="287">
        <v>5067466</v>
      </c>
      <c r="E37" s="110" t="s">
        <v>900</v>
      </c>
      <c r="F37" s="286" t="s">
        <v>14</v>
      </c>
      <c r="G37" s="288">
        <v>44025</v>
      </c>
      <c r="H37" s="288">
        <v>44207</v>
      </c>
      <c r="I37" s="289">
        <v>36</v>
      </c>
      <c r="J37" s="291">
        <v>700000</v>
      </c>
      <c r="K37" s="291"/>
      <c r="L37" s="111"/>
      <c r="M37" s="111"/>
      <c r="N37" s="112"/>
      <c r="O37" s="118" t="s">
        <v>935</v>
      </c>
    </row>
    <row r="38" spans="1:15" ht="99.95" customHeight="1" x14ac:dyDescent="0.25">
      <c r="A38" s="109">
        <f t="shared" si="0"/>
        <v>36</v>
      </c>
      <c r="B38" s="297" t="s">
        <v>204</v>
      </c>
      <c r="C38" s="128" t="s">
        <v>36</v>
      </c>
      <c r="D38" s="287">
        <v>5054092</v>
      </c>
      <c r="E38" s="110" t="s">
        <v>901</v>
      </c>
      <c r="F38" s="286" t="s">
        <v>14</v>
      </c>
      <c r="G38" s="288">
        <v>44081</v>
      </c>
      <c r="H38" s="288">
        <v>44256</v>
      </c>
      <c r="I38" s="289">
        <v>34</v>
      </c>
      <c r="J38" s="291">
        <v>977000</v>
      </c>
      <c r="K38" s="291"/>
      <c r="L38" s="111"/>
      <c r="M38" s="111"/>
      <c r="N38" s="112"/>
      <c r="O38" s="118" t="s">
        <v>935</v>
      </c>
    </row>
    <row r="39" spans="1:15" ht="99.95" customHeight="1" x14ac:dyDescent="0.25">
      <c r="A39" s="109">
        <f t="shared" si="0"/>
        <v>37</v>
      </c>
      <c r="B39" s="297" t="s">
        <v>204</v>
      </c>
      <c r="C39" s="128" t="s">
        <v>217</v>
      </c>
      <c r="D39" s="287">
        <v>5069411</v>
      </c>
      <c r="E39" s="110" t="s">
        <v>902</v>
      </c>
      <c r="F39" s="286" t="s">
        <v>14</v>
      </c>
      <c r="G39" s="288">
        <v>44081</v>
      </c>
      <c r="H39" s="288">
        <v>44377</v>
      </c>
      <c r="I39" s="289">
        <v>30</v>
      </c>
      <c r="J39" s="291">
        <v>2407580</v>
      </c>
      <c r="K39" s="291"/>
      <c r="L39" s="111"/>
      <c r="M39" s="111"/>
      <c r="N39" s="112"/>
      <c r="O39" s="118" t="s">
        <v>935</v>
      </c>
    </row>
    <row r="40" spans="1:15" ht="140.1" customHeight="1" x14ac:dyDescent="0.25">
      <c r="A40" s="109">
        <f t="shared" si="0"/>
        <v>38</v>
      </c>
      <c r="B40" s="297" t="s">
        <v>204</v>
      </c>
      <c r="C40" s="128" t="s">
        <v>301</v>
      </c>
      <c r="D40" s="287">
        <v>5067828</v>
      </c>
      <c r="E40" s="110" t="s">
        <v>903</v>
      </c>
      <c r="F40" s="286" t="s">
        <v>14</v>
      </c>
      <c r="G40" s="288">
        <v>44041</v>
      </c>
      <c r="H40" s="288">
        <v>44069</v>
      </c>
      <c r="I40" s="289">
        <v>40</v>
      </c>
      <c r="J40" s="291">
        <v>49600</v>
      </c>
      <c r="K40" s="291"/>
      <c r="L40" s="111"/>
      <c r="M40" s="111"/>
      <c r="N40" s="112"/>
      <c r="O40" s="118" t="s">
        <v>991</v>
      </c>
    </row>
    <row r="41" spans="1:15" ht="110.1" customHeight="1" x14ac:dyDescent="0.25">
      <c r="A41" s="109">
        <f t="shared" si="0"/>
        <v>39</v>
      </c>
      <c r="B41" s="297" t="s">
        <v>204</v>
      </c>
      <c r="C41" s="128" t="s">
        <v>301</v>
      </c>
      <c r="D41" s="822">
        <v>5070802</v>
      </c>
      <c r="E41" s="823" t="s">
        <v>904</v>
      </c>
      <c r="F41" s="821" t="s">
        <v>14</v>
      </c>
      <c r="G41" s="824">
        <v>44103</v>
      </c>
      <c r="H41" s="824">
        <v>44162</v>
      </c>
      <c r="I41" s="825">
        <v>37</v>
      </c>
      <c r="J41" s="826">
        <v>653728</v>
      </c>
      <c r="K41" s="826"/>
      <c r="L41" s="327"/>
      <c r="M41" s="327"/>
      <c r="N41" s="328"/>
      <c r="O41" s="116" t="s">
        <v>991</v>
      </c>
    </row>
    <row r="42" spans="1:15" ht="110.1" customHeight="1" x14ac:dyDescent="0.25">
      <c r="A42" s="109">
        <f t="shared" si="0"/>
        <v>40</v>
      </c>
      <c r="B42" s="820" t="s">
        <v>204</v>
      </c>
      <c r="C42" s="128" t="s">
        <v>20</v>
      </c>
      <c r="D42" s="829">
        <v>5070664</v>
      </c>
      <c r="E42" s="819" t="s">
        <v>1004</v>
      </c>
      <c r="F42" s="828" t="s">
        <v>14</v>
      </c>
      <c r="G42" s="830">
        <v>44141</v>
      </c>
      <c r="H42" s="830">
        <v>44197</v>
      </c>
      <c r="I42" s="831" t="s">
        <v>323</v>
      </c>
      <c r="J42" s="832">
        <v>2315000</v>
      </c>
      <c r="K42" s="832"/>
      <c r="L42" s="833"/>
      <c r="M42" s="833"/>
      <c r="N42" s="833"/>
      <c r="O42" s="118" t="s">
        <v>935</v>
      </c>
    </row>
    <row r="43" spans="1:15" ht="110.1" customHeight="1" x14ac:dyDescent="0.25">
      <c r="A43" s="109">
        <f t="shared" si="0"/>
        <v>41</v>
      </c>
      <c r="B43" s="820" t="s">
        <v>204</v>
      </c>
      <c r="C43" s="128" t="s">
        <v>301</v>
      </c>
      <c r="D43" s="829">
        <v>5072638</v>
      </c>
      <c r="E43" s="819" t="s">
        <v>1005</v>
      </c>
      <c r="F43" s="828" t="s">
        <v>14</v>
      </c>
      <c r="G43" s="830">
        <v>44141</v>
      </c>
      <c r="H43" s="830">
        <v>44253</v>
      </c>
      <c r="I43" s="831" t="s">
        <v>205</v>
      </c>
      <c r="J43" s="832">
        <v>450000</v>
      </c>
      <c r="K43" s="832"/>
      <c r="L43" s="833"/>
      <c r="M43" s="833"/>
      <c r="N43" s="833"/>
      <c r="O43" s="118" t="s">
        <v>935</v>
      </c>
    </row>
    <row r="44" spans="1:15" ht="110.1" customHeight="1" x14ac:dyDescent="0.25">
      <c r="A44" s="109">
        <f t="shared" si="0"/>
        <v>42</v>
      </c>
      <c r="B44" s="820" t="s">
        <v>204</v>
      </c>
      <c r="C44" s="128" t="s">
        <v>217</v>
      </c>
      <c r="D44" s="829">
        <v>5070749</v>
      </c>
      <c r="E44" s="819" t="s">
        <v>1006</v>
      </c>
      <c r="F44" s="828" t="s">
        <v>14</v>
      </c>
      <c r="G44" s="830">
        <v>44141</v>
      </c>
      <c r="H44" s="830">
        <v>44407</v>
      </c>
      <c r="I44" s="831" t="s">
        <v>320</v>
      </c>
      <c r="J44" s="832">
        <v>1630000</v>
      </c>
      <c r="K44" s="832"/>
      <c r="L44" s="833"/>
      <c r="M44" s="833"/>
      <c r="N44" s="833"/>
      <c r="O44" s="118" t="s">
        <v>935</v>
      </c>
    </row>
    <row r="45" spans="1:15" ht="110.1" customHeight="1" x14ac:dyDescent="0.25">
      <c r="A45" s="109">
        <f t="shared" si="0"/>
        <v>43</v>
      </c>
      <c r="B45" s="820" t="s">
        <v>204</v>
      </c>
      <c r="C45" s="128" t="s">
        <v>293</v>
      </c>
      <c r="D45" s="829">
        <v>5072536</v>
      </c>
      <c r="E45" s="819" t="s">
        <v>1007</v>
      </c>
      <c r="F45" s="828" t="s">
        <v>14</v>
      </c>
      <c r="G45" s="830">
        <v>44179</v>
      </c>
      <c r="H45" s="830">
        <v>44377</v>
      </c>
      <c r="I45" s="831" t="s">
        <v>210</v>
      </c>
      <c r="J45" s="832">
        <v>1920000</v>
      </c>
      <c r="K45" s="832"/>
      <c r="L45" s="833"/>
      <c r="M45" s="833"/>
      <c r="N45" s="833"/>
      <c r="O45" s="118" t="s">
        <v>935</v>
      </c>
    </row>
    <row r="46" spans="1:15" ht="110.1" customHeight="1" x14ac:dyDescent="0.25">
      <c r="A46" s="109">
        <f t="shared" si="0"/>
        <v>44</v>
      </c>
      <c r="B46" s="820" t="s">
        <v>204</v>
      </c>
      <c r="C46" s="128" t="s">
        <v>36</v>
      </c>
      <c r="D46" s="829">
        <v>5069846</v>
      </c>
      <c r="E46" s="819" t="s">
        <v>1008</v>
      </c>
      <c r="F46" s="828" t="s">
        <v>14</v>
      </c>
      <c r="G46" s="830">
        <v>44123</v>
      </c>
      <c r="H46" s="830">
        <v>44239</v>
      </c>
      <c r="I46" s="831" t="s">
        <v>1011</v>
      </c>
      <c r="J46" s="832">
        <v>1440268.1</v>
      </c>
      <c r="K46" s="832"/>
      <c r="L46" s="833"/>
      <c r="M46" s="833"/>
      <c r="N46" s="833"/>
      <c r="O46" s="118" t="s">
        <v>935</v>
      </c>
    </row>
    <row r="47" spans="1:15" ht="110.1" customHeight="1" x14ac:dyDescent="0.25">
      <c r="A47" s="109">
        <f t="shared" si="0"/>
        <v>45</v>
      </c>
      <c r="B47" s="820" t="s">
        <v>204</v>
      </c>
      <c r="C47" s="128" t="s">
        <v>71</v>
      </c>
      <c r="D47" s="829">
        <v>5070774</v>
      </c>
      <c r="E47" s="819" t="s">
        <v>1009</v>
      </c>
      <c r="F47" s="828" t="s">
        <v>14</v>
      </c>
      <c r="G47" s="830">
        <v>44141</v>
      </c>
      <c r="H47" s="830">
        <v>44571</v>
      </c>
      <c r="I47" s="831" t="s">
        <v>315</v>
      </c>
      <c r="J47" s="832">
        <v>1000000</v>
      </c>
      <c r="K47" s="832"/>
      <c r="L47" s="833"/>
      <c r="M47" s="833"/>
      <c r="N47" s="833"/>
      <c r="O47" s="118" t="s">
        <v>935</v>
      </c>
    </row>
    <row r="48" spans="1:15" ht="110.1" customHeight="1" x14ac:dyDescent="0.25">
      <c r="A48" s="109">
        <f t="shared" si="0"/>
        <v>46</v>
      </c>
      <c r="B48" s="820" t="s">
        <v>204</v>
      </c>
      <c r="C48" s="128" t="s">
        <v>285</v>
      </c>
      <c r="D48" s="829">
        <v>5062319</v>
      </c>
      <c r="E48" s="819" t="s">
        <v>1010</v>
      </c>
      <c r="F48" s="828" t="s">
        <v>14</v>
      </c>
      <c r="G48" s="830">
        <v>44155</v>
      </c>
      <c r="H48" s="830">
        <v>44411</v>
      </c>
      <c r="I48" s="831" t="s">
        <v>320</v>
      </c>
      <c r="J48" s="832">
        <v>2000000</v>
      </c>
      <c r="K48" s="832"/>
      <c r="L48" s="833"/>
      <c r="M48" s="833"/>
      <c r="N48" s="833"/>
      <c r="O48" s="118" t="s">
        <v>935</v>
      </c>
    </row>
    <row r="49" spans="1:15" ht="110.1" customHeight="1" x14ac:dyDescent="0.25">
      <c r="A49" s="109">
        <f t="shared" si="0"/>
        <v>47</v>
      </c>
      <c r="B49" s="820" t="s">
        <v>204</v>
      </c>
      <c r="C49" s="128" t="s">
        <v>293</v>
      </c>
      <c r="D49" s="829">
        <v>5072536</v>
      </c>
      <c r="E49" s="819" t="s">
        <v>1007</v>
      </c>
      <c r="F49" s="828" t="s">
        <v>14</v>
      </c>
      <c r="G49" s="830">
        <v>44179</v>
      </c>
      <c r="H49" s="830">
        <v>44377</v>
      </c>
      <c r="I49" s="831">
        <v>30</v>
      </c>
      <c r="J49" s="832">
        <v>1920000</v>
      </c>
      <c r="K49" s="832"/>
      <c r="L49" s="833"/>
      <c r="M49" s="833"/>
      <c r="N49" s="833"/>
      <c r="O49" s="118" t="s">
        <v>935</v>
      </c>
    </row>
    <row r="50" spans="1:15" ht="79.5" customHeight="1" x14ac:dyDescent="0.25">
      <c r="A50" s="109">
        <f>A49+1</f>
        <v>48</v>
      </c>
      <c r="B50" s="192" t="s">
        <v>28</v>
      </c>
      <c r="C50" s="128" t="s">
        <v>290</v>
      </c>
      <c r="D50" s="129">
        <v>5029875</v>
      </c>
      <c r="E50" s="128" t="s">
        <v>396</v>
      </c>
      <c r="F50" s="129" t="s">
        <v>14</v>
      </c>
      <c r="G50" s="130">
        <v>43427</v>
      </c>
      <c r="H50" s="130">
        <v>43839</v>
      </c>
      <c r="I50" s="131" t="s">
        <v>315</v>
      </c>
      <c r="J50" s="132">
        <v>871992.8</v>
      </c>
      <c r="K50" s="132">
        <v>871992.8</v>
      </c>
      <c r="L50" s="132">
        <v>368487.28</v>
      </c>
      <c r="M50" s="132">
        <v>368487.28</v>
      </c>
      <c r="N50" s="132"/>
      <c r="O50" s="116" t="s">
        <v>935</v>
      </c>
    </row>
    <row r="51" spans="1:15" ht="80.25" customHeight="1" x14ac:dyDescent="0.25">
      <c r="A51" s="109">
        <f>A50+1</f>
        <v>49</v>
      </c>
      <c r="B51" s="192" t="s">
        <v>28</v>
      </c>
      <c r="C51" s="128" t="s">
        <v>242</v>
      </c>
      <c r="D51" s="129">
        <v>5028324</v>
      </c>
      <c r="E51" s="128" t="s">
        <v>395</v>
      </c>
      <c r="F51" s="129" t="s">
        <v>14</v>
      </c>
      <c r="G51" s="130">
        <v>43427</v>
      </c>
      <c r="H51" s="130">
        <v>43668</v>
      </c>
      <c r="I51" s="131" t="s">
        <v>203</v>
      </c>
      <c r="J51" s="134">
        <v>754800</v>
      </c>
      <c r="K51" s="132"/>
      <c r="L51" s="132"/>
      <c r="M51" s="132"/>
      <c r="N51" s="132"/>
      <c r="O51" s="116" t="s">
        <v>935</v>
      </c>
    </row>
    <row r="52" spans="1:15" ht="80.25" customHeight="1" x14ac:dyDescent="0.25">
      <c r="A52" s="109">
        <f t="shared" ref="A52:A79" si="1">A51+1</f>
        <v>50</v>
      </c>
      <c r="B52" s="192" t="s">
        <v>28</v>
      </c>
      <c r="C52" s="128" t="s">
        <v>226</v>
      </c>
      <c r="D52" s="129">
        <v>5027405</v>
      </c>
      <c r="E52" s="128" t="s">
        <v>399</v>
      </c>
      <c r="F52" s="129" t="s">
        <v>14</v>
      </c>
      <c r="G52" s="130">
        <v>43179</v>
      </c>
      <c r="H52" s="130">
        <v>43419</v>
      </c>
      <c r="I52" s="131" t="s">
        <v>344</v>
      </c>
      <c r="J52" s="132">
        <v>153000</v>
      </c>
      <c r="K52" s="132">
        <v>133473.60000000001</v>
      </c>
      <c r="L52" s="132">
        <v>132653.6</v>
      </c>
      <c r="M52" s="132">
        <v>132653.6</v>
      </c>
      <c r="N52" s="132">
        <v>132653.6</v>
      </c>
      <c r="O52" s="116" t="s">
        <v>935</v>
      </c>
    </row>
    <row r="53" spans="1:15" ht="73.5" customHeight="1" x14ac:dyDescent="0.25">
      <c r="A53" s="109">
        <f t="shared" si="1"/>
        <v>51</v>
      </c>
      <c r="B53" s="192" t="s">
        <v>28</v>
      </c>
      <c r="C53" s="128" t="s">
        <v>12</v>
      </c>
      <c r="D53" s="129">
        <v>5008017</v>
      </c>
      <c r="E53" s="128" t="s">
        <v>29</v>
      </c>
      <c r="F53" s="129" t="s">
        <v>14</v>
      </c>
      <c r="G53" s="136">
        <v>42895</v>
      </c>
      <c r="H53" s="130">
        <v>43371</v>
      </c>
      <c r="I53" s="131" t="s">
        <v>284</v>
      </c>
      <c r="J53" s="132">
        <v>1004028</v>
      </c>
      <c r="K53" s="132">
        <v>1004028</v>
      </c>
      <c r="L53" s="132"/>
      <c r="M53" s="132"/>
      <c r="N53" s="132"/>
      <c r="O53" s="116" t="s">
        <v>935</v>
      </c>
    </row>
    <row r="54" spans="1:15" ht="112.5" customHeight="1" x14ac:dyDescent="0.25">
      <c r="A54" s="109">
        <f t="shared" si="1"/>
        <v>52</v>
      </c>
      <c r="B54" s="192" t="s">
        <v>28</v>
      </c>
      <c r="C54" s="128" t="s">
        <v>32</v>
      </c>
      <c r="D54" s="129">
        <v>5000616</v>
      </c>
      <c r="E54" s="128" t="s">
        <v>401</v>
      </c>
      <c r="F54" s="129" t="s">
        <v>17</v>
      </c>
      <c r="G54" s="130">
        <v>42471</v>
      </c>
      <c r="H54" s="130">
        <v>41740</v>
      </c>
      <c r="I54" s="131" t="s">
        <v>405</v>
      </c>
      <c r="J54" s="132">
        <v>9469548.8200000003</v>
      </c>
      <c r="K54" s="132">
        <v>9446310.3000000007</v>
      </c>
      <c r="L54" s="132">
        <v>7241407.0599999996</v>
      </c>
      <c r="M54" s="132">
        <v>7241407.0599999996</v>
      </c>
      <c r="N54" s="132">
        <v>4713336.62</v>
      </c>
      <c r="O54" s="116" t="s">
        <v>935</v>
      </c>
    </row>
    <row r="55" spans="1:15" ht="121.5" customHeight="1" x14ac:dyDescent="0.25">
      <c r="A55" s="109">
        <f t="shared" si="1"/>
        <v>53</v>
      </c>
      <c r="B55" s="192" t="s">
        <v>28</v>
      </c>
      <c r="C55" s="128" t="s">
        <v>290</v>
      </c>
      <c r="D55" s="129">
        <v>5050796</v>
      </c>
      <c r="E55" s="128" t="s">
        <v>718</v>
      </c>
      <c r="F55" s="129" t="s">
        <v>14</v>
      </c>
      <c r="G55" s="130">
        <v>43788</v>
      </c>
      <c r="H55" s="130">
        <v>43672</v>
      </c>
      <c r="I55" s="131" t="s">
        <v>719</v>
      </c>
      <c r="J55" s="132">
        <v>595200</v>
      </c>
      <c r="K55" s="132">
        <v>595200</v>
      </c>
      <c r="L55" s="132">
        <v>585600</v>
      </c>
      <c r="M55" s="132">
        <v>585600</v>
      </c>
      <c r="N55" s="132">
        <v>585600</v>
      </c>
      <c r="O55" s="116" t="s">
        <v>935</v>
      </c>
    </row>
    <row r="56" spans="1:15" ht="100.5" customHeight="1" x14ac:dyDescent="0.25">
      <c r="A56" s="109">
        <f t="shared" si="1"/>
        <v>54</v>
      </c>
      <c r="B56" s="192" t="s">
        <v>28</v>
      </c>
      <c r="C56" s="128" t="s">
        <v>233</v>
      </c>
      <c r="D56" s="129">
        <v>5027408</v>
      </c>
      <c r="E56" s="128" t="s">
        <v>234</v>
      </c>
      <c r="F56" s="129" t="s">
        <v>14</v>
      </c>
      <c r="G56" s="130">
        <v>43259</v>
      </c>
      <c r="H56" s="130">
        <v>43438</v>
      </c>
      <c r="I56" s="131" t="s">
        <v>203</v>
      </c>
      <c r="J56" s="132">
        <v>480000</v>
      </c>
      <c r="K56" s="132">
        <v>417235.20000000001</v>
      </c>
      <c r="L56" s="132">
        <v>417235.20000000001</v>
      </c>
      <c r="M56" s="132">
        <v>417235.20000000001</v>
      </c>
      <c r="N56" s="132">
        <v>417235.20000000001</v>
      </c>
      <c r="O56" s="116" t="s">
        <v>935</v>
      </c>
    </row>
    <row r="57" spans="1:15" ht="92.25" customHeight="1" x14ac:dyDescent="0.25">
      <c r="A57" s="109">
        <f t="shared" si="1"/>
        <v>55</v>
      </c>
      <c r="B57" s="192" t="s">
        <v>28</v>
      </c>
      <c r="C57" s="128" t="s">
        <v>235</v>
      </c>
      <c r="D57" s="129">
        <v>5028229</v>
      </c>
      <c r="E57" s="128" t="s">
        <v>400</v>
      </c>
      <c r="F57" s="129" t="s">
        <v>14</v>
      </c>
      <c r="G57" s="130">
        <v>43263</v>
      </c>
      <c r="H57" s="130">
        <v>43511</v>
      </c>
      <c r="I57" s="131" t="s">
        <v>315</v>
      </c>
      <c r="J57" s="132">
        <v>266700</v>
      </c>
      <c r="K57" s="132">
        <v>200582.39999999999</v>
      </c>
      <c r="L57" s="132">
        <v>200582.39999999999</v>
      </c>
      <c r="M57" s="132">
        <v>200582.39999999999</v>
      </c>
      <c r="N57" s="132"/>
      <c r="O57" s="116" t="s">
        <v>935</v>
      </c>
    </row>
    <row r="58" spans="1:15" ht="93.75" customHeight="1" x14ac:dyDescent="0.25">
      <c r="A58" s="109">
        <f t="shared" si="1"/>
        <v>56</v>
      </c>
      <c r="B58" s="192" t="s">
        <v>28</v>
      </c>
      <c r="C58" s="128" t="s">
        <v>232</v>
      </c>
      <c r="D58" s="129">
        <v>5028307</v>
      </c>
      <c r="E58" s="128" t="s">
        <v>403</v>
      </c>
      <c r="F58" s="129" t="s">
        <v>14</v>
      </c>
      <c r="G58" s="130">
        <v>43263</v>
      </c>
      <c r="H58" s="130">
        <v>43511</v>
      </c>
      <c r="I58" s="131" t="s">
        <v>284</v>
      </c>
      <c r="J58" s="132">
        <v>870000</v>
      </c>
      <c r="K58" s="132">
        <v>836318</v>
      </c>
      <c r="L58" s="132">
        <v>836318</v>
      </c>
      <c r="M58" s="132">
        <v>836318</v>
      </c>
      <c r="N58" s="132">
        <v>381428.59</v>
      </c>
      <c r="O58" s="116" t="s">
        <v>935</v>
      </c>
    </row>
    <row r="59" spans="1:15" ht="96.75" customHeight="1" x14ac:dyDescent="0.25">
      <c r="A59" s="109">
        <f t="shared" si="1"/>
        <v>57</v>
      </c>
      <c r="B59" s="192" t="s">
        <v>28</v>
      </c>
      <c r="C59" s="128" t="s">
        <v>230</v>
      </c>
      <c r="D59" s="129">
        <v>5028273</v>
      </c>
      <c r="E59" s="128" t="s">
        <v>231</v>
      </c>
      <c r="F59" s="129" t="s">
        <v>14</v>
      </c>
      <c r="G59" s="130">
        <v>43259</v>
      </c>
      <c r="H59" s="130">
        <v>43511</v>
      </c>
      <c r="I59" s="131" t="s">
        <v>203</v>
      </c>
      <c r="J59" s="132">
        <v>445500</v>
      </c>
      <c r="K59" s="132">
        <v>368230.9</v>
      </c>
      <c r="L59" s="132">
        <v>363491.69</v>
      </c>
      <c r="M59" s="132">
        <v>363491.69</v>
      </c>
      <c r="N59" s="132">
        <v>357192</v>
      </c>
      <c r="O59" s="116" t="s">
        <v>935</v>
      </c>
    </row>
    <row r="60" spans="1:15" ht="120" customHeight="1" x14ac:dyDescent="0.25">
      <c r="A60" s="109">
        <f t="shared" si="1"/>
        <v>58</v>
      </c>
      <c r="B60" s="192" t="s">
        <v>28</v>
      </c>
      <c r="C60" s="138" t="s">
        <v>36</v>
      </c>
      <c r="D60" s="129">
        <v>5027323</v>
      </c>
      <c r="E60" s="128" t="s">
        <v>397</v>
      </c>
      <c r="F60" s="129" t="s">
        <v>14</v>
      </c>
      <c r="G60" s="130">
        <v>43179</v>
      </c>
      <c r="H60" s="130">
        <v>43419</v>
      </c>
      <c r="I60" s="131" t="s">
        <v>404</v>
      </c>
      <c r="J60" s="134">
        <v>262000</v>
      </c>
      <c r="K60" s="132">
        <v>238452</v>
      </c>
      <c r="L60" s="132">
        <v>238452</v>
      </c>
      <c r="M60" s="132">
        <v>238452</v>
      </c>
      <c r="N60" s="132"/>
      <c r="O60" s="116" t="s">
        <v>935</v>
      </c>
    </row>
    <row r="61" spans="1:15" ht="76.5" customHeight="1" x14ac:dyDescent="0.25">
      <c r="A61" s="109">
        <f t="shared" si="1"/>
        <v>59</v>
      </c>
      <c r="B61" s="192" t="s">
        <v>28</v>
      </c>
      <c r="C61" s="138" t="s">
        <v>32</v>
      </c>
      <c r="D61" s="129">
        <v>5000617</v>
      </c>
      <c r="E61" s="128" t="s">
        <v>402</v>
      </c>
      <c r="F61" s="129" t="s">
        <v>17</v>
      </c>
      <c r="G61" s="130">
        <v>42471</v>
      </c>
      <c r="H61" s="130">
        <v>41857</v>
      </c>
      <c r="I61" s="131" t="s">
        <v>406</v>
      </c>
      <c r="J61" s="132">
        <v>16223942.550000001</v>
      </c>
      <c r="K61" s="132">
        <v>16141559.51</v>
      </c>
      <c r="L61" s="132">
        <v>15595483.25</v>
      </c>
      <c r="M61" s="132">
        <v>15595483.25</v>
      </c>
      <c r="N61" s="132">
        <v>14269701.369999999</v>
      </c>
      <c r="O61" s="116" t="s">
        <v>935</v>
      </c>
    </row>
    <row r="62" spans="1:15" ht="76.5" customHeight="1" x14ac:dyDescent="0.25">
      <c r="A62" s="109">
        <f t="shared" si="1"/>
        <v>60</v>
      </c>
      <c r="B62" s="192" t="s">
        <v>28</v>
      </c>
      <c r="C62" s="138" t="s">
        <v>27</v>
      </c>
      <c r="D62" s="129">
        <v>5023628</v>
      </c>
      <c r="E62" s="128" t="s">
        <v>398</v>
      </c>
      <c r="F62" s="129" t="s">
        <v>14</v>
      </c>
      <c r="G62" s="130">
        <v>43263</v>
      </c>
      <c r="H62" s="130">
        <v>43507</v>
      </c>
      <c r="I62" s="131" t="s">
        <v>315</v>
      </c>
      <c r="J62" s="132">
        <v>2312600</v>
      </c>
      <c r="K62" s="132">
        <v>2312600</v>
      </c>
      <c r="L62" s="132">
        <v>423075.83</v>
      </c>
      <c r="M62" s="132">
        <v>423075.83</v>
      </c>
      <c r="N62" s="132"/>
      <c r="O62" s="116" t="s">
        <v>935</v>
      </c>
    </row>
    <row r="63" spans="1:15" ht="76.5" customHeight="1" x14ac:dyDescent="0.25">
      <c r="A63" s="109">
        <f t="shared" si="1"/>
        <v>61</v>
      </c>
      <c r="B63" s="192" t="s">
        <v>28</v>
      </c>
      <c r="C63" s="138" t="s">
        <v>232</v>
      </c>
      <c r="D63" s="129">
        <v>5071127</v>
      </c>
      <c r="E63" s="128" t="s">
        <v>905</v>
      </c>
      <c r="F63" s="129" t="s">
        <v>14</v>
      </c>
      <c r="G63" s="130">
        <v>44104</v>
      </c>
      <c r="H63" s="130">
        <v>44316</v>
      </c>
      <c r="I63" s="118">
        <v>8</v>
      </c>
      <c r="J63" s="132">
        <v>640000</v>
      </c>
      <c r="K63" s="139"/>
      <c r="L63" s="139"/>
      <c r="M63" s="139"/>
      <c r="N63" s="139"/>
      <c r="O63" s="118" t="s">
        <v>935</v>
      </c>
    </row>
    <row r="64" spans="1:15" ht="76.5" customHeight="1" x14ac:dyDescent="0.25">
      <c r="A64" s="109">
        <f t="shared" si="1"/>
        <v>62</v>
      </c>
      <c r="B64" s="192" t="s">
        <v>28</v>
      </c>
      <c r="C64" s="138" t="s">
        <v>36</v>
      </c>
      <c r="D64" s="129">
        <v>5070502</v>
      </c>
      <c r="E64" s="128" t="s">
        <v>906</v>
      </c>
      <c r="F64" s="129" t="s">
        <v>14</v>
      </c>
      <c r="G64" s="130">
        <v>44077</v>
      </c>
      <c r="H64" s="130">
        <v>44326</v>
      </c>
      <c r="I64" s="118">
        <v>12</v>
      </c>
      <c r="J64" s="132">
        <v>1696000</v>
      </c>
      <c r="K64" s="139"/>
      <c r="L64" s="139"/>
      <c r="M64" s="139"/>
      <c r="N64" s="139"/>
      <c r="O64" s="118" t="s">
        <v>935</v>
      </c>
    </row>
    <row r="65" spans="1:32" ht="76.5" customHeight="1" x14ac:dyDescent="0.25">
      <c r="A65" s="109">
        <f t="shared" si="1"/>
        <v>63</v>
      </c>
      <c r="B65" s="192" t="s">
        <v>28</v>
      </c>
      <c r="C65" s="138" t="s">
        <v>290</v>
      </c>
      <c r="D65" s="129">
        <v>5063435</v>
      </c>
      <c r="E65" s="128" t="s">
        <v>907</v>
      </c>
      <c r="F65" s="129" t="s">
        <v>14</v>
      </c>
      <c r="G65" s="130">
        <v>44022</v>
      </c>
      <c r="H65" s="130">
        <v>44265</v>
      </c>
      <c r="I65" s="118">
        <v>12</v>
      </c>
      <c r="J65" s="132">
        <v>4641000</v>
      </c>
      <c r="K65" s="139"/>
      <c r="L65" s="139"/>
      <c r="M65" s="139"/>
      <c r="N65" s="139"/>
      <c r="O65" s="118" t="s">
        <v>935</v>
      </c>
    </row>
    <row r="66" spans="1:32" ht="76.5" customHeight="1" x14ac:dyDescent="0.25">
      <c r="A66" s="109">
        <f t="shared" si="1"/>
        <v>64</v>
      </c>
      <c r="B66" s="192" t="s">
        <v>28</v>
      </c>
      <c r="C66" s="138" t="s">
        <v>908</v>
      </c>
      <c r="D66" s="129">
        <v>5069397</v>
      </c>
      <c r="E66" s="128" t="s">
        <v>909</v>
      </c>
      <c r="F66" s="129" t="s">
        <v>14</v>
      </c>
      <c r="G66" s="130">
        <v>44061</v>
      </c>
      <c r="H66" s="130">
        <v>44316</v>
      </c>
      <c r="I66" s="118">
        <v>14</v>
      </c>
      <c r="J66" s="132">
        <v>808000</v>
      </c>
      <c r="K66" s="139"/>
      <c r="L66" s="139"/>
      <c r="M66" s="139"/>
      <c r="N66" s="139"/>
      <c r="O66" s="118" t="s">
        <v>935</v>
      </c>
    </row>
    <row r="67" spans="1:32" ht="76.5" customHeight="1" x14ac:dyDescent="0.25">
      <c r="A67" s="109">
        <f t="shared" si="1"/>
        <v>65</v>
      </c>
      <c r="B67" s="192" t="s">
        <v>28</v>
      </c>
      <c r="C67" s="138" t="s">
        <v>233</v>
      </c>
      <c r="D67" s="129">
        <v>5068862</v>
      </c>
      <c r="E67" s="128" t="s">
        <v>910</v>
      </c>
      <c r="F67" s="129" t="s">
        <v>14</v>
      </c>
      <c r="G67" s="142">
        <v>44061</v>
      </c>
      <c r="H67" s="142">
        <v>44316</v>
      </c>
      <c r="I67" s="118">
        <v>12</v>
      </c>
      <c r="J67" s="139">
        <v>4576000</v>
      </c>
      <c r="K67" s="139"/>
      <c r="L67" s="139"/>
      <c r="M67" s="139"/>
      <c r="N67" s="139"/>
      <c r="O67" s="118" t="s">
        <v>935</v>
      </c>
    </row>
    <row r="68" spans="1:32" ht="76.5" customHeight="1" x14ac:dyDescent="0.25">
      <c r="A68" s="109">
        <f t="shared" si="1"/>
        <v>66</v>
      </c>
      <c r="B68" s="192" t="s">
        <v>28</v>
      </c>
      <c r="C68" s="143" t="s">
        <v>235</v>
      </c>
      <c r="D68" s="144">
        <v>5064471</v>
      </c>
      <c r="E68" s="145" t="s">
        <v>911</v>
      </c>
      <c r="F68" s="129" t="s">
        <v>14</v>
      </c>
      <c r="G68" s="142">
        <v>44061</v>
      </c>
      <c r="H68" s="142">
        <v>44287</v>
      </c>
      <c r="I68" s="118">
        <v>12</v>
      </c>
      <c r="J68" s="139">
        <v>769000</v>
      </c>
      <c r="K68" s="139"/>
      <c r="L68" s="139"/>
      <c r="M68" s="139"/>
      <c r="N68" s="139"/>
      <c r="O68" s="118" t="s">
        <v>935</v>
      </c>
    </row>
    <row r="69" spans="1:32" ht="76.5" customHeight="1" x14ac:dyDescent="0.25">
      <c r="A69" s="109">
        <f t="shared" si="1"/>
        <v>67</v>
      </c>
      <c r="B69" s="192" t="s">
        <v>28</v>
      </c>
      <c r="C69" s="143" t="s">
        <v>36</v>
      </c>
      <c r="D69" s="144">
        <v>5067688</v>
      </c>
      <c r="E69" s="145" t="s">
        <v>912</v>
      </c>
      <c r="F69" s="129" t="s">
        <v>14</v>
      </c>
      <c r="G69" s="142">
        <v>44018</v>
      </c>
      <c r="H69" s="142">
        <v>44270</v>
      </c>
      <c r="I69" s="118">
        <v>12</v>
      </c>
      <c r="J69" s="139">
        <v>820500</v>
      </c>
      <c r="K69" s="139"/>
      <c r="L69" s="139"/>
      <c r="M69" s="139"/>
      <c r="N69" s="139"/>
      <c r="O69" s="118" t="s">
        <v>935</v>
      </c>
    </row>
    <row r="70" spans="1:32" ht="76.5" customHeight="1" x14ac:dyDescent="0.25">
      <c r="A70" s="109">
        <f t="shared" si="1"/>
        <v>68</v>
      </c>
      <c r="B70" s="192" t="s">
        <v>28</v>
      </c>
      <c r="C70" s="143" t="s">
        <v>232</v>
      </c>
      <c r="D70" s="144">
        <v>5069170</v>
      </c>
      <c r="E70" s="145" t="s">
        <v>913</v>
      </c>
      <c r="F70" s="129" t="s">
        <v>14</v>
      </c>
      <c r="G70" s="142">
        <v>44061</v>
      </c>
      <c r="H70" s="142">
        <v>44277</v>
      </c>
      <c r="I70" s="118">
        <v>12</v>
      </c>
      <c r="J70" s="139">
        <v>5940000</v>
      </c>
      <c r="K70" s="139"/>
      <c r="L70" s="139"/>
      <c r="M70" s="139"/>
      <c r="N70" s="139"/>
      <c r="O70" s="118" t="s">
        <v>935</v>
      </c>
    </row>
    <row r="71" spans="1:32" ht="76.5" customHeight="1" x14ac:dyDescent="0.25">
      <c r="A71" s="109">
        <f t="shared" si="1"/>
        <v>69</v>
      </c>
      <c r="B71" s="192" t="s">
        <v>28</v>
      </c>
      <c r="C71" s="143" t="s">
        <v>235</v>
      </c>
      <c r="D71" s="144">
        <v>5068895</v>
      </c>
      <c r="E71" s="145" t="s">
        <v>914</v>
      </c>
      <c r="F71" s="129" t="s">
        <v>14</v>
      </c>
      <c r="G71" s="142">
        <v>44032</v>
      </c>
      <c r="H71" s="142">
        <v>44287</v>
      </c>
      <c r="I71" s="118">
        <v>6</v>
      </c>
      <c r="J71" s="139">
        <v>380000</v>
      </c>
      <c r="K71" s="139"/>
      <c r="L71" s="139"/>
      <c r="M71" s="139"/>
      <c r="N71" s="139"/>
      <c r="O71" s="118" t="s">
        <v>935</v>
      </c>
    </row>
    <row r="72" spans="1:32" ht="76.5" customHeight="1" x14ac:dyDescent="0.25">
      <c r="A72" s="109">
        <f t="shared" si="1"/>
        <v>70</v>
      </c>
      <c r="B72" s="192" t="s">
        <v>28</v>
      </c>
      <c r="C72" s="143" t="s">
        <v>226</v>
      </c>
      <c r="D72" s="144">
        <v>5073456</v>
      </c>
      <c r="E72" s="145" t="s">
        <v>1012</v>
      </c>
      <c r="F72" s="144" t="s">
        <v>14</v>
      </c>
      <c r="G72" s="142">
        <v>44148</v>
      </c>
      <c r="H72" s="142">
        <v>44393</v>
      </c>
      <c r="I72" s="118" t="s">
        <v>291</v>
      </c>
      <c r="J72" s="139">
        <v>1665000</v>
      </c>
      <c r="K72" s="139"/>
      <c r="L72" s="139"/>
      <c r="M72" s="139"/>
      <c r="N72" s="139"/>
      <c r="O72" s="118" t="s">
        <v>935</v>
      </c>
    </row>
    <row r="73" spans="1:32" ht="76.5" customHeight="1" x14ac:dyDescent="0.25">
      <c r="A73" s="109">
        <f t="shared" si="1"/>
        <v>71</v>
      </c>
      <c r="B73" s="192" t="s">
        <v>28</v>
      </c>
      <c r="C73" s="143" t="s">
        <v>478</v>
      </c>
      <c r="D73" s="144">
        <v>5073536</v>
      </c>
      <c r="E73" s="145" t="s">
        <v>1013</v>
      </c>
      <c r="F73" s="144" t="s">
        <v>14</v>
      </c>
      <c r="G73" s="142">
        <v>44152</v>
      </c>
      <c r="H73" s="142">
        <v>44418</v>
      </c>
      <c r="I73" s="118" t="s">
        <v>331</v>
      </c>
      <c r="J73" s="139">
        <v>622000</v>
      </c>
      <c r="K73" s="139"/>
      <c r="L73" s="139"/>
      <c r="M73" s="139"/>
      <c r="N73" s="139"/>
      <c r="O73" s="118" t="s">
        <v>935</v>
      </c>
    </row>
    <row r="74" spans="1:32" ht="76.5" customHeight="1" x14ac:dyDescent="0.25">
      <c r="A74" s="109">
        <f t="shared" si="1"/>
        <v>72</v>
      </c>
      <c r="B74" s="192" t="s">
        <v>28</v>
      </c>
      <c r="C74" s="143" t="s">
        <v>242</v>
      </c>
      <c r="D74" s="144">
        <v>5069186</v>
      </c>
      <c r="E74" s="145" t="s">
        <v>1014</v>
      </c>
      <c r="F74" s="144" t="s">
        <v>14</v>
      </c>
      <c r="G74" s="142">
        <v>44154</v>
      </c>
      <c r="H74" s="142">
        <v>44397</v>
      </c>
      <c r="I74" s="118" t="s">
        <v>331</v>
      </c>
      <c r="J74" s="139">
        <v>7707040</v>
      </c>
      <c r="K74" s="139"/>
      <c r="L74" s="139"/>
      <c r="M74" s="139"/>
      <c r="N74" s="139"/>
      <c r="O74" s="118" t="s">
        <v>935</v>
      </c>
    </row>
    <row r="75" spans="1:32" ht="76.5" customHeight="1" x14ac:dyDescent="0.25">
      <c r="A75" s="109">
        <f t="shared" si="1"/>
        <v>73</v>
      </c>
      <c r="B75" s="192" t="s">
        <v>28</v>
      </c>
      <c r="C75" s="143" t="s">
        <v>1015</v>
      </c>
      <c r="D75" s="144">
        <v>5075005</v>
      </c>
      <c r="E75" s="145" t="s">
        <v>1016</v>
      </c>
      <c r="F75" s="144" t="s">
        <v>14</v>
      </c>
      <c r="G75" s="142">
        <v>44161</v>
      </c>
      <c r="H75" s="142">
        <v>44440</v>
      </c>
      <c r="I75" s="118" t="s">
        <v>347</v>
      </c>
      <c r="J75" s="139">
        <v>872000</v>
      </c>
      <c r="K75" s="139"/>
      <c r="L75" s="139"/>
      <c r="M75" s="139"/>
      <c r="N75" s="139"/>
      <c r="O75" s="118" t="s">
        <v>991</v>
      </c>
    </row>
    <row r="76" spans="1:32" ht="76.5" customHeight="1" x14ac:dyDescent="0.25">
      <c r="A76" s="109">
        <f t="shared" si="1"/>
        <v>74</v>
      </c>
      <c r="B76" s="192" t="s">
        <v>28</v>
      </c>
      <c r="C76" s="143" t="s">
        <v>478</v>
      </c>
      <c r="D76" s="144">
        <v>5070568</v>
      </c>
      <c r="E76" s="145" t="s">
        <v>1017</v>
      </c>
      <c r="F76" s="144" t="s">
        <v>14</v>
      </c>
      <c r="G76" s="142">
        <v>44124</v>
      </c>
      <c r="H76" s="142">
        <v>44349</v>
      </c>
      <c r="I76" s="118" t="s">
        <v>208</v>
      </c>
      <c r="J76" s="139">
        <v>664000</v>
      </c>
      <c r="K76" s="139"/>
      <c r="L76" s="139"/>
      <c r="M76" s="139"/>
      <c r="N76" s="139"/>
      <c r="O76" s="118" t="s">
        <v>935</v>
      </c>
    </row>
    <row r="77" spans="1:32" ht="76.5" customHeight="1" x14ac:dyDescent="0.25">
      <c r="A77" s="109">
        <f t="shared" si="1"/>
        <v>75</v>
      </c>
      <c r="B77" s="192" t="s">
        <v>28</v>
      </c>
      <c r="C77" s="143" t="s">
        <v>1018</v>
      </c>
      <c r="D77" s="144">
        <v>5070786</v>
      </c>
      <c r="E77" s="145" t="s">
        <v>1019</v>
      </c>
      <c r="F77" s="144" t="s">
        <v>14</v>
      </c>
      <c r="G77" s="142">
        <v>44146</v>
      </c>
      <c r="H77" s="142">
        <v>44155</v>
      </c>
      <c r="I77" s="118" t="s">
        <v>324</v>
      </c>
      <c r="J77" s="139">
        <v>4191700</v>
      </c>
      <c r="K77" s="139"/>
      <c r="L77" s="139"/>
      <c r="M77" s="139"/>
      <c r="N77" s="139"/>
      <c r="O77" s="118" t="s">
        <v>935</v>
      </c>
    </row>
    <row r="78" spans="1:32" ht="76.5" customHeight="1" x14ac:dyDescent="0.25">
      <c r="A78" s="109">
        <f t="shared" si="1"/>
        <v>76</v>
      </c>
      <c r="B78" s="920" t="s">
        <v>28</v>
      </c>
      <c r="C78" s="921" t="s">
        <v>1015</v>
      </c>
      <c r="D78" s="922">
        <v>5063837</v>
      </c>
      <c r="E78" s="917" t="s">
        <v>1020</v>
      </c>
      <c r="F78" s="922" t="s">
        <v>14</v>
      </c>
      <c r="G78" s="923">
        <v>44166</v>
      </c>
      <c r="H78" s="923">
        <v>44438</v>
      </c>
      <c r="I78" s="919" t="s">
        <v>347</v>
      </c>
      <c r="J78" s="924">
        <v>1734000</v>
      </c>
      <c r="K78" s="924"/>
      <c r="L78" s="924"/>
      <c r="M78" s="924"/>
      <c r="N78" s="924"/>
      <c r="O78" s="919" t="s">
        <v>991</v>
      </c>
    </row>
    <row r="79" spans="1:32" ht="76.5" customHeight="1" x14ac:dyDescent="0.25">
      <c r="A79" s="109">
        <f t="shared" si="1"/>
        <v>77</v>
      </c>
      <c r="B79" s="192" t="s">
        <v>28</v>
      </c>
      <c r="C79" s="143" t="s">
        <v>232</v>
      </c>
      <c r="D79" s="144">
        <v>5075935</v>
      </c>
      <c r="E79" s="145" t="s">
        <v>1058</v>
      </c>
      <c r="F79" s="144" t="s">
        <v>14</v>
      </c>
      <c r="G79" s="142">
        <v>44194</v>
      </c>
      <c r="H79" s="142">
        <v>44439</v>
      </c>
      <c r="I79" s="118">
        <v>6</v>
      </c>
      <c r="J79" s="139">
        <v>495000</v>
      </c>
      <c r="K79" s="139"/>
      <c r="L79" s="139"/>
      <c r="M79" s="139"/>
      <c r="N79" s="139"/>
      <c r="O79" s="116" t="s">
        <v>935</v>
      </c>
      <c r="AF79" s="116"/>
    </row>
    <row r="80" spans="1:32" ht="75" x14ac:dyDescent="0.25">
      <c r="A80" s="109">
        <f>A79+1</f>
        <v>78</v>
      </c>
      <c r="B80" s="300" t="s">
        <v>206</v>
      </c>
      <c r="C80" s="143" t="s">
        <v>27</v>
      </c>
      <c r="D80" s="287">
        <v>5046470</v>
      </c>
      <c r="E80" s="301" t="s">
        <v>723</v>
      </c>
      <c r="F80" s="286" t="s">
        <v>14</v>
      </c>
      <c r="G80" s="288">
        <v>43830</v>
      </c>
      <c r="H80" s="288">
        <v>44105</v>
      </c>
      <c r="I80" s="289" t="s">
        <v>315</v>
      </c>
      <c r="J80" s="835">
        <v>192500</v>
      </c>
      <c r="K80" s="291"/>
      <c r="L80" s="111"/>
      <c r="M80" s="111"/>
      <c r="N80" s="112"/>
      <c r="O80" s="116" t="s">
        <v>935</v>
      </c>
    </row>
    <row r="81" spans="1:15" ht="75" x14ac:dyDescent="0.25">
      <c r="A81" s="109">
        <f>A80+1</f>
        <v>79</v>
      </c>
      <c r="B81" s="302" t="s">
        <v>206</v>
      </c>
      <c r="C81" s="143" t="s">
        <v>27</v>
      </c>
      <c r="D81" s="287">
        <v>5046471</v>
      </c>
      <c r="E81" s="301" t="s">
        <v>724</v>
      </c>
      <c r="F81" s="286" t="s">
        <v>14</v>
      </c>
      <c r="G81" s="288">
        <v>43830</v>
      </c>
      <c r="H81" s="288">
        <v>44105</v>
      </c>
      <c r="I81" s="289" t="s">
        <v>315</v>
      </c>
      <c r="J81" s="835">
        <v>205400</v>
      </c>
      <c r="K81" s="291"/>
      <c r="L81" s="111"/>
      <c r="M81" s="111"/>
      <c r="N81" s="112"/>
      <c r="O81" s="116" t="s">
        <v>935</v>
      </c>
    </row>
    <row r="82" spans="1:15" ht="75" x14ac:dyDescent="0.25">
      <c r="A82" s="109">
        <f t="shared" ref="A82:A114" si="2">A81+1</f>
        <v>80</v>
      </c>
      <c r="B82" s="302" t="s">
        <v>206</v>
      </c>
      <c r="C82" s="143" t="s">
        <v>27</v>
      </c>
      <c r="D82" s="287">
        <v>5046469</v>
      </c>
      <c r="E82" s="301" t="s">
        <v>721</v>
      </c>
      <c r="F82" s="286" t="s">
        <v>14</v>
      </c>
      <c r="G82" s="288">
        <v>43830</v>
      </c>
      <c r="H82" s="288">
        <v>44105</v>
      </c>
      <c r="I82" s="289" t="s">
        <v>315</v>
      </c>
      <c r="J82" s="835">
        <v>200260</v>
      </c>
      <c r="K82" s="291"/>
      <c r="L82" s="111"/>
      <c r="M82" s="111"/>
      <c r="N82" s="112"/>
      <c r="O82" s="116" t="s">
        <v>935</v>
      </c>
    </row>
    <row r="83" spans="1:15" ht="75" x14ac:dyDescent="0.25">
      <c r="A83" s="109">
        <f t="shared" si="2"/>
        <v>81</v>
      </c>
      <c r="B83" s="302" t="s">
        <v>206</v>
      </c>
      <c r="C83" s="143" t="s">
        <v>27</v>
      </c>
      <c r="D83" s="287">
        <v>5045784</v>
      </c>
      <c r="E83" s="301" t="s">
        <v>722</v>
      </c>
      <c r="F83" s="286" t="s">
        <v>14</v>
      </c>
      <c r="G83" s="288">
        <v>43830</v>
      </c>
      <c r="H83" s="288">
        <v>44105</v>
      </c>
      <c r="I83" s="289" t="s">
        <v>315</v>
      </c>
      <c r="J83" s="835">
        <v>192690</v>
      </c>
      <c r="K83" s="291"/>
      <c r="L83" s="291"/>
      <c r="M83" s="291"/>
      <c r="N83" s="112"/>
      <c r="O83" s="116" t="s">
        <v>935</v>
      </c>
    </row>
    <row r="84" spans="1:15" ht="75" x14ac:dyDescent="0.25">
      <c r="A84" s="109">
        <f t="shared" si="2"/>
        <v>82</v>
      </c>
      <c r="B84" s="302" t="s">
        <v>206</v>
      </c>
      <c r="C84" s="143" t="s">
        <v>38</v>
      </c>
      <c r="D84" s="287">
        <v>5002830</v>
      </c>
      <c r="E84" s="301" t="s">
        <v>388</v>
      </c>
      <c r="F84" s="286" t="s">
        <v>14</v>
      </c>
      <c r="G84" s="288">
        <v>42727</v>
      </c>
      <c r="H84" s="288">
        <v>42948</v>
      </c>
      <c r="I84" s="289" t="s">
        <v>321</v>
      </c>
      <c r="J84" s="835">
        <v>425430.89</v>
      </c>
      <c r="K84" s="291">
        <v>120048.68</v>
      </c>
      <c r="L84" s="291">
        <v>114299.4</v>
      </c>
      <c r="M84" s="291">
        <v>114299.4</v>
      </c>
      <c r="N84" s="293">
        <v>113152.5</v>
      </c>
      <c r="O84" s="116" t="s">
        <v>935</v>
      </c>
    </row>
    <row r="85" spans="1:15" ht="75" x14ac:dyDescent="0.25">
      <c r="A85" s="109">
        <f t="shared" si="2"/>
        <v>83</v>
      </c>
      <c r="B85" s="302" t="s">
        <v>206</v>
      </c>
      <c r="C85" s="143" t="s">
        <v>38</v>
      </c>
      <c r="D85" s="287">
        <v>5002804</v>
      </c>
      <c r="E85" s="301" t="s">
        <v>39</v>
      </c>
      <c r="F85" s="286" t="s">
        <v>14</v>
      </c>
      <c r="G85" s="288">
        <v>42727</v>
      </c>
      <c r="H85" s="288">
        <v>42948</v>
      </c>
      <c r="I85" s="289" t="s">
        <v>769</v>
      </c>
      <c r="J85" s="835">
        <v>1328298.2</v>
      </c>
      <c r="K85" s="291">
        <v>1255459.72</v>
      </c>
      <c r="L85" s="290">
        <v>166827.25</v>
      </c>
      <c r="M85" s="290">
        <v>166827.25</v>
      </c>
      <c r="N85" s="293">
        <v>88448.55</v>
      </c>
      <c r="O85" s="116" t="s">
        <v>935</v>
      </c>
    </row>
    <row r="86" spans="1:15" ht="110.1" customHeight="1" x14ac:dyDescent="0.25">
      <c r="A86" s="109">
        <f t="shared" si="2"/>
        <v>84</v>
      </c>
      <c r="B86" s="302" t="s">
        <v>206</v>
      </c>
      <c r="C86" s="143" t="s">
        <v>32</v>
      </c>
      <c r="D86" s="287">
        <v>5002086</v>
      </c>
      <c r="E86" s="301" t="s">
        <v>392</v>
      </c>
      <c r="F86" s="286" t="s">
        <v>17</v>
      </c>
      <c r="G86" s="288">
        <v>42709</v>
      </c>
      <c r="H86" s="288">
        <v>41640</v>
      </c>
      <c r="I86" s="289" t="s">
        <v>394</v>
      </c>
      <c r="J86" s="835">
        <v>5006729.42</v>
      </c>
      <c r="K86" s="291">
        <v>4745532.87</v>
      </c>
      <c r="L86" s="291">
        <v>4682463.0599999996</v>
      </c>
      <c r="M86" s="291">
        <v>4682463.0599999996</v>
      </c>
      <c r="N86" s="293">
        <v>4682463.0599999996</v>
      </c>
      <c r="O86" s="116" t="s">
        <v>935</v>
      </c>
    </row>
    <row r="87" spans="1:15" ht="75" x14ac:dyDescent="0.25">
      <c r="A87" s="109">
        <f t="shared" si="2"/>
        <v>85</v>
      </c>
      <c r="B87" s="302" t="s">
        <v>206</v>
      </c>
      <c r="C87" s="143" t="s">
        <v>12</v>
      </c>
      <c r="D87" s="287">
        <v>5000311</v>
      </c>
      <c r="E87" s="301" t="s">
        <v>66</v>
      </c>
      <c r="F87" s="286" t="s">
        <v>14</v>
      </c>
      <c r="G87" s="288">
        <v>42437</v>
      </c>
      <c r="H87" s="288">
        <v>42360</v>
      </c>
      <c r="I87" s="289" t="s">
        <v>331</v>
      </c>
      <c r="J87" s="835">
        <v>837753</v>
      </c>
      <c r="K87" s="291">
        <v>837753</v>
      </c>
      <c r="L87" s="291">
        <v>835595.6</v>
      </c>
      <c r="M87" s="291">
        <v>835051.28</v>
      </c>
      <c r="N87" s="293">
        <v>835051.28</v>
      </c>
      <c r="O87" s="116" t="s">
        <v>935</v>
      </c>
    </row>
    <row r="88" spans="1:15" ht="75" x14ac:dyDescent="0.25">
      <c r="A88" s="109">
        <f>A87+1</f>
        <v>86</v>
      </c>
      <c r="B88" s="302" t="s">
        <v>206</v>
      </c>
      <c r="C88" s="143" t="s">
        <v>45</v>
      </c>
      <c r="D88" s="287">
        <v>5000638</v>
      </c>
      <c r="E88" s="301" t="s">
        <v>391</v>
      </c>
      <c r="F88" s="286" t="s">
        <v>14</v>
      </c>
      <c r="G88" s="288">
        <v>42487</v>
      </c>
      <c r="H88" s="288">
        <v>41844</v>
      </c>
      <c r="I88" s="289" t="s">
        <v>393</v>
      </c>
      <c r="J88" s="835">
        <v>822792.89</v>
      </c>
      <c r="K88" s="291">
        <v>794505.19</v>
      </c>
      <c r="L88" s="291">
        <v>769134.07</v>
      </c>
      <c r="M88" s="291">
        <v>769134.07</v>
      </c>
      <c r="N88" s="293">
        <v>767567.44</v>
      </c>
      <c r="O88" s="116" t="s">
        <v>935</v>
      </c>
    </row>
    <row r="89" spans="1:15" ht="75" x14ac:dyDescent="0.25">
      <c r="A89" s="109">
        <f t="shared" si="2"/>
        <v>87</v>
      </c>
      <c r="B89" s="302" t="s">
        <v>206</v>
      </c>
      <c r="C89" s="143" t="s">
        <v>770</v>
      </c>
      <c r="D89" s="287">
        <v>5007760</v>
      </c>
      <c r="E89" s="301" t="s">
        <v>389</v>
      </c>
      <c r="F89" s="286" t="s">
        <v>14</v>
      </c>
      <c r="G89" s="288">
        <v>42926</v>
      </c>
      <c r="H89" s="288">
        <v>43403</v>
      </c>
      <c r="I89" s="289" t="s">
        <v>344</v>
      </c>
      <c r="J89" s="835">
        <v>185017.4</v>
      </c>
      <c r="K89" s="291">
        <v>181203.4</v>
      </c>
      <c r="L89" s="291">
        <v>180887.43</v>
      </c>
      <c r="M89" s="291">
        <v>177994.73</v>
      </c>
      <c r="N89" s="293">
        <v>153508.74</v>
      </c>
      <c r="O89" s="116" t="s">
        <v>935</v>
      </c>
    </row>
    <row r="90" spans="1:15" ht="75" x14ac:dyDescent="0.25">
      <c r="A90" s="109">
        <f t="shared" si="2"/>
        <v>88</v>
      </c>
      <c r="B90" s="302" t="s">
        <v>206</v>
      </c>
      <c r="C90" s="143" t="s">
        <v>26</v>
      </c>
      <c r="D90" s="287">
        <v>5007875</v>
      </c>
      <c r="E90" s="301" t="s">
        <v>390</v>
      </c>
      <c r="F90" s="286" t="s">
        <v>14</v>
      </c>
      <c r="G90" s="288">
        <v>42926</v>
      </c>
      <c r="H90" s="288">
        <v>43403</v>
      </c>
      <c r="I90" s="289" t="s">
        <v>374</v>
      </c>
      <c r="J90" s="835">
        <v>165093.31</v>
      </c>
      <c r="K90" s="291">
        <v>165093.31</v>
      </c>
      <c r="L90" s="291">
        <v>153589.25</v>
      </c>
      <c r="M90" s="291">
        <v>153589.25</v>
      </c>
      <c r="N90" s="293">
        <v>113789.26</v>
      </c>
      <c r="O90" s="116" t="s">
        <v>935</v>
      </c>
    </row>
    <row r="91" spans="1:15" ht="75" x14ac:dyDescent="0.25">
      <c r="A91" s="109">
        <f t="shared" si="2"/>
        <v>89</v>
      </c>
      <c r="B91" s="303" t="s">
        <v>206</v>
      </c>
      <c r="C91" s="143" t="s">
        <v>64</v>
      </c>
      <c r="D91" s="287">
        <v>5007908</v>
      </c>
      <c r="E91" s="301" t="s">
        <v>65</v>
      </c>
      <c r="F91" s="286" t="s">
        <v>14</v>
      </c>
      <c r="G91" s="288">
        <v>42926</v>
      </c>
      <c r="H91" s="288">
        <v>43404</v>
      </c>
      <c r="I91" s="289" t="s">
        <v>374</v>
      </c>
      <c r="J91" s="835">
        <v>140026.41</v>
      </c>
      <c r="K91" s="291">
        <v>128105.21</v>
      </c>
      <c r="L91" s="291">
        <v>126336.33</v>
      </c>
      <c r="M91" s="291">
        <v>126160.97</v>
      </c>
      <c r="N91" s="293">
        <v>118733.37</v>
      </c>
      <c r="O91" s="116" t="s">
        <v>935</v>
      </c>
    </row>
    <row r="92" spans="1:15" ht="105" x14ac:dyDescent="0.25">
      <c r="A92" s="109">
        <f t="shared" si="2"/>
        <v>90</v>
      </c>
      <c r="B92" s="302" t="s">
        <v>206</v>
      </c>
      <c r="C92" s="143" t="s">
        <v>770</v>
      </c>
      <c r="D92" s="287">
        <v>5007922</v>
      </c>
      <c r="E92" s="301" t="s">
        <v>387</v>
      </c>
      <c r="F92" s="286" t="s">
        <v>14</v>
      </c>
      <c r="G92" s="288">
        <v>42926</v>
      </c>
      <c r="H92" s="288">
        <v>43297</v>
      </c>
      <c r="I92" s="289" t="s">
        <v>203</v>
      </c>
      <c r="J92" s="835">
        <v>204942.24</v>
      </c>
      <c r="K92" s="291">
        <v>170842.23999999999</v>
      </c>
      <c r="L92" s="291">
        <v>166890</v>
      </c>
      <c r="M92" s="291">
        <v>164134.5</v>
      </c>
      <c r="N92" s="293">
        <v>164134.5</v>
      </c>
      <c r="O92" s="116" t="s">
        <v>935</v>
      </c>
    </row>
    <row r="93" spans="1:15" ht="120" x14ac:dyDescent="0.25">
      <c r="A93" s="109">
        <f>A92+1</f>
        <v>91</v>
      </c>
      <c r="B93" s="302" t="s">
        <v>206</v>
      </c>
      <c r="C93" s="143" t="s">
        <v>27</v>
      </c>
      <c r="D93" s="287">
        <v>5007933</v>
      </c>
      <c r="E93" s="301" t="s">
        <v>386</v>
      </c>
      <c r="F93" s="286" t="s">
        <v>14</v>
      </c>
      <c r="G93" s="288">
        <v>42930</v>
      </c>
      <c r="H93" s="288">
        <v>43566</v>
      </c>
      <c r="I93" s="289" t="s">
        <v>349</v>
      </c>
      <c r="J93" s="835">
        <v>1238200</v>
      </c>
      <c r="K93" s="291">
        <v>894261.96</v>
      </c>
      <c r="L93" s="291">
        <v>849003.78</v>
      </c>
      <c r="M93" s="291">
        <v>849003.78</v>
      </c>
      <c r="N93" s="293">
        <v>635178.48</v>
      </c>
      <c r="O93" s="116" t="s">
        <v>935</v>
      </c>
    </row>
    <row r="94" spans="1:15" ht="105" x14ac:dyDescent="0.25">
      <c r="A94" s="109">
        <f t="shared" si="2"/>
        <v>92</v>
      </c>
      <c r="B94" s="302" t="s">
        <v>206</v>
      </c>
      <c r="C94" s="143" t="s">
        <v>26</v>
      </c>
      <c r="D94" s="287">
        <v>5001953</v>
      </c>
      <c r="E94" s="301" t="s">
        <v>37</v>
      </c>
      <c r="F94" s="286" t="s">
        <v>14</v>
      </c>
      <c r="G94" s="288">
        <v>42600</v>
      </c>
      <c r="H94" s="288">
        <v>42682</v>
      </c>
      <c r="I94" s="289" t="s">
        <v>317</v>
      </c>
      <c r="J94" s="835">
        <v>317927.46999999997</v>
      </c>
      <c r="K94" s="291">
        <v>275174.55</v>
      </c>
      <c r="L94" s="291">
        <v>274671.84000000003</v>
      </c>
      <c r="M94" s="291">
        <v>274671.84000000003</v>
      </c>
      <c r="N94" s="293">
        <v>274671.84000000003</v>
      </c>
      <c r="O94" s="116" t="s">
        <v>935</v>
      </c>
    </row>
    <row r="95" spans="1:15" ht="75" x14ac:dyDescent="0.25">
      <c r="A95" s="109">
        <f t="shared" si="2"/>
        <v>93</v>
      </c>
      <c r="B95" s="302" t="s">
        <v>206</v>
      </c>
      <c r="C95" s="143" t="s">
        <v>26</v>
      </c>
      <c r="D95" s="287">
        <v>5064839</v>
      </c>
      <c r="E95" s="301" t="s">
        <v>839</v>
      </c>
      <c r="F95" s="298" t="s">
        <v>14</v>
      </c>
      <c r="G95" s="299">
        <v>44004</v>
      </c>
      <c r="H95" s="299">
        <v>44368</v>
      </c>
      <c r="I95" s="154">
        <v>16</v>
      </c>
      <c r="J95" s="835">
        <v>1568400</v>
      </c>
      <c r="K95" s="291"/>
      <c r="L95" s="291"/>
      <c r="M95" s="291"/>
      <c r="N95" s="293"/>
      <c r="O95" s="116" t="s">
        <v>935</v>
      </c>
    </row>
    <row r="96" spans="1:15" ht="75" x14ac:dyDescent="0.25">
      <c r="A96" s="109">
        <f t="shared" si="2"/>
        <v>94</v>
      </c>
      <c r="B96" s="302" t="s">
        <v>206</v>
      </c>
      <c r="C96" s="143" t="s">
        <v>836</v>
      </c>
      <c r="D96" s="287">
        <v>5063839</v>
      </c>
      <c r="E96" s="301" t="s">
        <v>837</v>
      </c>
      <c r="F96" s="298" t="s">
        <v>14</v>
      </c>
      <c r="G96" s="299">
        <v>43987</v>
      </c>
      <c r="H96" s="299">
        <v>44265</v>
      </c>
      <c r="I96" s="289">
        <v>22</v>
      </c>
      <c r="J96" s="835">
        <v>1601000</v>
      </c>
      <c r="K96" s="291"/>
      <c r="L96" s="291"/>
      <c r="M96" s="291"/>
      <c r="N96" s="293"/>
      <c r="O96" s="116" t="s">
        <v>935</v>
      </c>
    </row>
    <row r="97" spans="1:15" ht="75" x14ac:dyDescent="0.25">
      <c r="A97" s="109">
        <f t="shared" si="2"/>
        <v>95</v>
      </c>
      <c r="B97" s="302" t="s">
        <v>206</v>
      </c>
      <c r="C97" s="143" t="s">
        <v>770</v>
      </c>
      <c r="D97" s="287">
        <v>5064421</v>
      </c>
      <c r="E97" s="301" t="s">
        <v>838</v>
      </c>
      <c r="F97" s="298" t="s">
        <v>14</v>
      </c>
      <c r="G97" s="299">
        <v>43998</v>
      </c>
      <c r="H97" s="299">
        <v>44362</v>
      </c>
      <c r="I97" s="289">
        <v>31</v>
      </c>
      <c r="J97" s="835">
        <v>2254000</v>
      </c>
      <c r="K97" s="291"/>
      <c r="L97" s="291"/>
      <c r="M97" s="291"/>
      <c r="N97" s="293"/>
      <c r="O97" s="116" t="s">
        <v>935</v>
      </c>
    </row>
    <row r="98" spans="1:15" ht="75" x14ac:dyDescent="0.25">
      <c r="A98" s="109">
        <f t="shared" si="2"/>
        <v>96</v>
      </c>
      <c r="B98" s="302" t="s">
        <v>206</v>
      </c>
      <c r="C98" s="143" t="s">
        <v>64</v>
      </c>
      <c r="D98" s="287">
        <v>5063723</v>
      </c>
      <c r="E98" s="301" t="s">
        <v>835</v>
      </c>
      <c r="F98" s="298" t="s">
        <v>14</v>
      </c>
      <c r="G98" s="299">
        <v>43985</v>
      </c>
      <c r="H98" s="299">
        <v>44348</v>
      </c>
      <c r="I98" s="289">
        <v>25</v>
      </c>
      <c r="J98" s="835">
        <v>1826000</v>
      </c>
      <c r="K98" s="291"/>
      <c r="L98" s="291"/>
      <c r="M98" s="291"/>
      <c r="N98" s="293"/>
      <c r="O98" s="116" t="s">
        <v>935</v>
      </c>
    </row>
    <row r="99" spans="1:15" ht="75" x14ac:dyDescent="0.25">
      <c r="A99" s="109">
        <f t="shared" si="2"/>
        <v>97</v>
      </c>
      <c r="B99" s="303" t="s">
        <v>206</v>
      </c>
      <c r="C99" s="143" t="s">
        <v>69</v>
      </c>
      <c r="D99" s="287">
        <v>5007727</v>
      </c>
      <c r="E99" s="301" t="s">
        <v>70</v>
      </c>
      <c r="F99" s="286" t="s">
        <v>14</v>
      </c>
      <c r="G99" s="288">
        <v>42923</v>
      </c>
      <c r="H99" s="288">
        <v>43664</v>
      </c>
      <c r="I99" s="289" t="s">
        <v>320</v>
      </c>
      <c r="J99" s="835">
        <v>240150</v>
      </c>
      <c r="K99" s="291">
        <v>171687.32</v>
      </c>
      <c r="L99" s="291">
        <v>171687.32</v>
      </c>
      <c r="M99" s="291">
        <v>171687.32</v>
      </c>
      <c r="N99" s="293"/>
      <c r="O99" s="116" t="s">
        <v>935</v>
      </c>
    </row>
    <row r="100" spans="1:15" ht="75" x14ac:dyDescent="0.25">
      <c r="A100" s="109">
        <f t="shared" si="2"/>
        <v>98</v>
      </c>
      <c r="B100" s="303" t="s">
        <v>206</v>
      </c>
      <c r="C100" s="143" t="s">
        <v>38</v>
      </c>
      <c r="D100" s="287">
        <v>5067195</v>
      </c>
      <c r="E100" s="301" t="s">
        <v>915</v>
      </c>
      <c r="F100" s="286" t="s">
        <v>14</v>
      </c>
      <c r="G100" s="288">
        <v>44043</v>
      </c>
      <c r="H100" s="288">
        <v>44166</v>
      </c>
      <c r="I100" s="289">
        <v>24</v>
      </c>
      <c r="J100" s="835">
        <v>952800</v>
      </c>
      <c r="K100" s="291"/>
      <c r="L100" s="291"/>
      <c r="M100" s="291"/>
      <c r="N100" s="293"/>
      <c r="O100" s="118" t="s">
        <v>935</v>
      </c>
    </row>
    <row r="101" spans="1:15" ht="75" x14ac:dyDescent="0.25">
      <c r="A101" s="109">
        <f t="shared" si="2"/>
        <v>99</v>
      </c>
      <c r="B101" s="303" t="s">
        <v>206</v>
      </c>
      <c r="C101" s="143" t="s">
        <v>26</v>
      </c>
      <c r="D101" s="287">
        <v>5067701</v>
      </c>
      <c r="E101" s="301" t="s">
        <v>916</v>
      </c>
      <c r="F101" s="286" t="s">
        <v>14</v>
      </c>
      <c r="G101" s="288">
        <v>44092</v>
      </c>
      <c r="H101" s="288">
        <v>44211</v>
      </c>
      <c r="I101" s="289">
        <v>24</v>
      </c>
      <c r="J101" s="835">
        <v>203500</v>
      </c>
      <c r="K101" s="291"/>
      <c r="L101" s="291"/>
      <c r="M101" s="291"/>
      <c r="N101" s="293"/>
      <c r="O101" s="118" t="s">
        <v>935</v>
      </c>
    </row>
    <row r="102" spans="1:15" ht="75" x14ac:dyDescent="0.25">
      <c r="A102" s="109">
        <f t="shared" si="2"/>
        <v>100</v>
      </c>
      <c r="B102" s="303" t="s">
        <v>206</v>
      </c>
      <c r="C102" s="143" t="s">
        <v>69</v>
      </c>
      <c r="D102" s="287">
        <v>5066850</v>
      </c>
      <c r="E102" s="301" t="s">
        <v>917</v>
      </c>
      <c r="F102" s="286" t="s">
        <v>14</v>
      </c>
      <c r="G102" s="288">
        <v>44020</v>
      </c>
      <c r="H102" s="288">
        <v>44333</v>
      </c>
      <c r="I102" s="289">
        <v>24</v>
      </c>
      <c r="J102" s="835">
        <v>1337400</v>
      </c>
      <c r="K102" s="291"/>
      <c r="L102" s="291"/>
      <c r="M102" s="291"/>
      <c r="N102" s="293"/>
      <c r="O102" s="118" t="s">
        <v>935</v>
      </c>
    </row>
    <row r="103" spans="1:15" ht="75" x14ac:dyDescent="0.25">
      <c r="A103" s="109">
        <f t="shared" si="2"/>
        <v>101</v>
      </c>
      <c r="B103" s="303" t="s">
        <v>206</v>
      </c>
      <c r="C103" s="143" t="s">
        <v>27</v>
      </c>
      <c r="D103" s="287">
        <v>5067656</v>
      </c>
      <c r="E103" s="301" t="s">
        <v>918</v>
      </c>
      <c r="F103" s="286" t="s">
        <v>14</v>
      </c>
      <c r="G103" s="288">
        <v>44043</v>
      </c>
      <c r="H103" s="288">
        <v>44406</v>
      </c>
      <c r="I103" s="289">
        <v>29</v>
      </c>
      <c r="J103" s="835">
        <v>1197400</v>
      </c>
      <c r="K103" s="291"/>
      <c r="L103" s="291"/>
      <c r="M103" s="291"/>
      <c r="N103" s="293"/>
      <c r="O103" s="118" t="s">
        <v>935</v>
      </c>
    </row>
    <row r="104" spans="1:15" ht="75" x14ac:dyDescent="0.25">
      <c r="A104" s="109">
        <f t="shared" si="2"/>
        <v>102</v>
      </c>
      <c r="B104" s="303" t="s">
        <v>206</v>
      </c>
      <c r="C104" s="143" t="s">
        <v>38</v>
      </c>
      <c r="D104" s="287">
        <v>5066772</v>
      </c>
      <c r="E104" s="301" t="s">
        <v>1021</v>
      </c>
      <c r="F104" s="286" t="s">
        <v>14</v>
      </c>
      <c r="G104" s="288">
        <v>44138</v>
      </c>
      <c r="H104" s="288">
        <v>43857</v>
      </c>
      <c r="I104" s="289" t="s">
        <v>314</v>
      </c>
      <c r="J104" s="835">
        <v>2986561.33</v>
      </c>
      <c r="K104" s="291"/>
      <c r="L104" s="291"/>
      <c r="M104" s="291"/>
      <c r="N104" s="293"/>
      <c r="O104" s="118" t="s">
        <v>935</v>
      </c>
    </row>
    <row r="105" spans="1:15" ht="75" x14ac:dyDescent="0.25">
      <c r="A105" s="109">
        <f t="shared" si="2"/>
        <v>103</v>
      </c>
      <c r="B105" s="303" t="s">
        <v>206</v>
      </c>
      <c r="C105" s="143" t="s">
        <v>26</v>
      </c>
      <c r="D105" s="287">
        <v>5067837</v>
      </c>
      <c r="E105" s="301" t="s">
        <v>1022</v>
      </c>
      <c r="F105" s="286" t="s">
        <v>14</v>
      </c>
      <c r="G105" s="288">
        <v>44138</v>
      </c>
      <c r="H105" s="288">
        <v>44347</v>
      </c>
      <c r="I105" s="289" t="s">
        <v>536</v>
      </c>
      <c r="J105" s="835">
        <v>155209.68</v>
      </c>
      <c r="K105" s="291"/>
      <c r="L105" s="291"/>
      <c r="M105" s="291"/>
      <c r="N105" s="293"/>
      <c r="O105" s="118" t="s">
        <v>935</v>
      </c>
    </row>
    <row r="106" spans="1:15" ht="75" x14ac:dyDescent="0.25">
      <c r="A106" s="109">
        <f t="shared" si="2"/>
        <v>104</v>
      </c>
      <c r="B106" s="303" t="s">
        <v>206</v>
      </c>
      <c r="C106" s="143" t="s">
        <v>26</v>
      </c>
      <c r="D106" s="287">
        <v>5067803</v>
      </c>
      <c r="E106" s="301" t="s">
        <v>1023</v>
      </c>
      <c r="F106" s="286" t="s">
        <v>14</v>
      </c>
      <c r="G106" s="288">
        <v>44138</v>
      </c>
      <c r="H106" s="288">
        <v>44242</v>
      </c>
      <c r="I106" s="289" t="s">
        <v>1011</v>
      </c>
      <c r="J106" s="835">
        <v>2054725.7</v>
      </c>
      <c r="K106" s="291"/>
      <c r="L106" s="291"/>
      <c r="M106" s="291"/>
      <c r="N106" s="293"/>
      <c r="O106" s="118" t="s">
        <v>935</v>
      </c>
    </row>
    <row r="107" spans="1:15" ht="75" x14ac:dyDescent="0.25">
      <c r="A107" s="109">
        <f t="shared" si="2"/>
        <v>105</v>
      </c>
      <c r="B107" s="303" t="s">
        <v>206</v>
      </c>
      <c r="C107" s="143" t="s">
        <v>64</v>
      </c>
      <c r="D107" s="287">
        <v>5069027</v>
      </c>
      <c r="E107" s="301" t="s">
        <v>1024</v>
      </c>
      <c r="F107" s="286" t="s">
        <v>14</v>
      </c>
      <c r="G107" s="288">
        <v>44139</v>
      </c>
      <c r="H107" s="288">
        <v>44378</v>
      </c>
      <c r="I107" s="289" t="s">
        <v>209</v>
      </c>
      <c r="J107" s="835">
        <v>1507600</v>
      </c>
      <c r="K107" s="291"/>
      <c r="L107" s="291"/>
      <c r="M107" s="291"/>
      <c r="N107" s="293"/>
      <c r="O107" s="118" t="s">
        <v>991</v>
      </c>
    </row>
    <row r="108" spans="1:15" ht="90" x14ac:dyDescent="0.25">
      <c r="A108" s="109">
        <f t="shared" si="2"/>
        <v>106</v>
      </c>
      <c r="B108" s="303" t="s">
        <v>206</v>
      </c>
      <c r="C108" s="143" t="s">
        <v>770</v>
      </c>
      <c r="D108" s="287">
        <v>5067549</v>
      </c>
      <c r="E108" s="301" t="s">
        <v>1025</v>
      </c>
      <c r="F108" s="286" t="s">
        <v>14</v>
      </c>
      <c r="G108" s="288">
        <v>44139</v>
      </c>
      <c r="H108" s="288">
        <v>44407</v>
      </c>
      <c r="I108" s="289" t="s">
        <v>376</v>
      </c>
      <c r="J108" s="835">
        <v>3054589.2</v>
      </c>
      <c r="K108" s="291"/>
      <c r="L108" s="291"/>
      <c r="M108" s="291"/>
      <c r="N108" s="293"/>
      <c r="O108" s="118" t="s">
        <v>991</v>
      </c>
    </row>
    <row r="109" spans="1:15" ht="75" x14ac:dyDescent="0.25">
      <c r="A109" s="109">
        <f t="shared" si="2"/>
        <v>107</v>
      </c>
      <c r="B109" s="303" t="s">
        <v>206</v>
      </c>
      <c r="C109" s="143" t="s">
        <v>69</v>
      </c>
      <c r="D109" s="287">
        <v>5069379</v>
      </c>
      <c r="E109" s="301" t="s">
        <v>1026</v>
      </c>
      <c r="F109" s="286" t="s">
        <v>14</v>
      </c>
      <c r="G109" s="288">
        <v>44139</v>
      </c>
      <c r="H109" s="288">
        <v>44378</v>
      </c>
      <c r="I109" s="289" t="s">
        <v>203</v>
      </c>
      <c r="J109" s="835">
        <v>1551940</v>
      </c>
      <c r="K109" s="291"/>
      <c r="L109" s="291"/>
      <c r="M109" s="291"/>
      <c r="N109" s="293"/>
      <c r="O109" s="118" t="s">
        <v>991</v>
      </c>
    </row>
    <row r="110" spans="1:15" ht="105" x14ac:dyDescent="0.25">
      <c r="A110" s="109">
        <f t="shared" si="2"/>
        <v>108</v>
      </c>
      <c r="B110" s="303" t="s">
        <v>206</v>
      </c>
      <c r="C110" s="143" t="s">
        <v>836</v>
      </c>
      <c r="D110" s="287">
        <v>5067521</v>
      </c>
      <c r="E110" s="301" t="s">
        <v>1027</v>
      </c>
      <c r="F110" s="286" t="s">
        <v>14</v>
      </c>
      <c r="G110" s="288">
        <v>44139</v>
      </c>
      <c r="H110" s="288">
        <v>44378</v>
      </c>
      <c r="I110" s="289" t="s">
        <v>210</v>
      </c>
      <c r="J110" s="835">
        <v>1760212</v>
      </c>
      <c r="K110" s="291"/>
      <c r="L110" s="291"/>
      <c r="M110" s="291"/>
      <c r="N110" s="293"/>
      <c r="O110" s="118" t="s">
        <v>991</v>
      </c>
    </row>
    <row r="111" spans="1:15" ht="105" x14ac:dyDescent="0.25">
      <c r="A111" s="109">
        <f t="shared" si="2"/>
        <v>109</v>
      </c>
      <c r="B111" s="303" t="s">
        <v>206</v>
      </c>
      <c r="C111" s="143" t="s">
        <v>27</v>
      </c>
      <c r="D111" s="287">
        <v>5070133</v>
      </c>
      <c r="E111" s="301" t="s">
        <v>1028</v>
      </c>
      <c r="F111" s="286" t="s">
        <v>14</v>
      </c>
      <c r="G111" s="288">
        <v>44139</v>
      </c>
      <c r="H111" s="288">
        <v>44446</v>
      </c>
      <c r="I111" s="289" t="s">
        <v>423</v>
      </c>
      <c r="J111" s="835">
        <v>382282</v>
      </c>
      <c r="K111" s="291"/>
      <c r="L111" s="291"/>
      <c r="M111" s="291"/>
      <c r="N111" s="293"/>
      <c r="O111" s="118" t="s">
        <v>991</v>
      </c>
    </row>
    <row r="112" spans="1:15" ht="75" x14ac:dyDescent="0.25">
      <c r="A112" s="109">
        <f t="shared" si="2"/>
        <v>110</v>
      </c>
      <c r="B112" s="303" t="s">
        <v>206</v>
      </c>
      <c r="C112" s="143" t="s">
        <v>26</v>
      </c>
      <c r="D112" s="287">
        <v>5069245</v>
      </c>
      <c r="E112" s="301" t="s">
        <v>1029</v>
      </c>
      <c r="F112" s="286" t="s">
        <v>14</v>
      </c>
      <c r="G112" s="288">
        <v>44139</v>
      </c>
      <c r="H112" s="288">
        <v>44294</v>
      </c>
      <c r="I112" s="289" t="s">
        <v>328</v>
      </c>
      <c r="J112" s="835">
        <v>290000</v>
      </c>
      <c r="K112" s="291"/>
      <c r="L112" s="291"/>
      <c r="M112" s="291"/>
      <c r="N112" s="293"/>
      <c r="O112" s="118" t="s">
        <v>991</v>
      </c>
    </row>
    <row r="113" spans="1:32" ht="75" x14ac:dyDescent="0.25">
      <c r="A113" s="109">
        <f t="shared" si="2"/>
        <v>111</v>
      </c>
      <c r="B113" s="303" t="s">
        <v>206</v>
      </c>
      <c r="C113" s="921" t="s">
        <v>26</v>
      </c>
      <c r="D113" s="287">
        <v>5069093</v>
      </c>
      <c r="E113" s="301" t="s">
        <v>1030</v>
      </c>
      <c r="F113" s="286" t="s">
        <v>14</v>
      </c>
      <c r="G113" s="288">
        <v>44139</v>
      </c>
      <c r="H113" s="288">
        <v>44407</v>
      </c>
      <c r="I113" s="289" t="s">
        <v>376</v>
      </c>
      <c r="J113" s="835">
        <v>1928790</v>
      </c>
      <c r="K113" s="291"/>
      <c r="L113" s="291"/>
      <c r="M113" s="291"/>
      <c r="N113" s="293"/>
      <c r="O113" s="919" t="s">
        <v>991</v>
      </c>
    </row>
    <row r="114" spans="1:32" ht="75" x14ac:dyDescent="0.25">
      <c r="A114" s="109">
        <f t="shared" si="2"/>
        <v>112</v>
      </c>
      <c r="B114" s="303" t="s">
        <v>206</v>
      </c>
      <c r="C114" s="143" t="s">
        <v>770</v>
      </c>
      <c r="D114" s="287">
        <v>5070753</v>
      </c>
      <c r="E114" s="301" t="s">
        <v>1063</v>
      </c>
      <c r="F114" s="286" t="s">
        <v>14</v>
      </c>
      <c r="G114" s="288">
        <v>44183</v>
      </c>
      <c r="H114" s="288">
        <v>44348</v>
      </c>
      <c r="I114" s="289">
        <v>31</v>
      </c>
      <c r="J114" s="835">
        <v>16300000</v>
      </c>
      <c r="K114" s="291"/>
      <c r="L114" s="291"/>
      <c r="M114" s="291"/>
      <c r="N114" s="293"/>
      <c r="O114" s="116" t="s">
        <v>935</v>
      </c>
    </row>
    <row r="115" spans="1:32" ht="75" customHeight="1" x14ac:dyDescent="0.25">
      <c r="A115" s="109">
        <f>A114+1</f>
        <v>113</v>
      </c>
      <c r="B115" s="168" t="s">
        <v>40</v>
      </c>
      <c r="C115" s="169" t="s">
        <v>771</v>
      </c>
      <c r="D115" s="129">
        <v>5030788</v>
      </c>
      <c r="E115" s="170" t="s">
        <v>772</v>
      </c>
      <c r="F115" s="129" t="s">
        <v>14</v>
      </c>
      <c r="G115" s="207">
        <v>43859</v>
      </c>
      <c r="H115" s="207">
        <v>43983</v>
      </c>
      <c r="I115" s="129" t="s">
        <v>536</v>
      </c>
      <c r="J115" s="132">
        <v>853904.92</v>
      </c>
      <c r="K115" s="132"/>
      <c r="L115" s="132"/>
      <c r="M115" s="132"/>
      <c r="N115" s="171"/>
      <c r="O115" s="116" t="s">
        <v>935</v>
      </c>
      <c r="AF115" s="116"/>
    </row>
    <row r="116" spans="1:32" ht="101.25" customHeight="1" x14ac:dyDescent="0.25">
      <c r="A116" s="109">
        <f>A115+1</f>
        <v>114</v>
      </c>
      <c r="B116" s="168" t="s">
        <v>40</v>
      </c>
      <c r="C116" s="169" t="s">
        <v>12</v>
      </c>
      <c r="D116" s="129">
        <v>5049227</v>
      </c>
      <c r="E116" s="170" t="s">
        <v>453</v>
      </c>
      <c r="F116" s="129" t="s">
        <v>14</v>
      </c>
      <c r="G116" s="207">
        <v>43769</v>
      </c>
      <c r="H116" s="207">
        <v>44209</v>
      </c>
      <c r="I116" s="129" t="s">
        <v>315</v>
      </c>
      <c r="J116" s="132">
        <v>737800</v>
      </c>
      <c r="K116" s="132"/>
      <c r="L116" s="132"/>
      <c r="M116" s="132"/>
      <c r="N116" s="171"/>
      <c r="O116" s="116" t="s">
        <v>935</v>
      </c>
    </row>
    <row r="117" spans="1:32" ht="87.75" customHeight="1" x14ac:dyDescent="0.25">
      <c r="A117" s="109">
        <f t="shared" ref="A117:A121" si="3">A116+1</f>
        <v>115</v>
      </c>
      <c r="B117" s="168" t="s">
        <v>40</v>
      </c>
      <c r="C117" s="169" t="s">
        <v>12</v>
      </c>
      <c r="D117" s="129">
        <v>5000243</v>
      </c>
      <c r="E117" s="170" t="s">
        <v>455</v>
      </c>
      <c r="F117" s="129" t="s">
        <v>14</v>
      </c>
      <c r="G117" s="207">
        <v>42409</v>
      </c>
      <c r="H117" s="207">
        <v>42353</v>
      </c>
      <c r="I117" s="129" t="s">
        <v>208</v>
      </c>
      <c r="J117" s="132">
        <v>361956</v>
      </c>
      <c r="K117" s="132">
        <v>361956</v>
      </c>
      <c r="L117" s="132">
        <v>360368.06</v>
      </c>
      <c r="M117" s="132">
        <v>360368.06</v>
      </c>
      <c r="N117" s="171">
        <v>348205.56</v>
      </c>
      <c r="O117" s="116" t="s">
        <v>935</v>
      </c>
    </row>
    <row r="118" spans="1:32" ht="125.25" customHeight="1" x14ac:dyDescent="0.25">
      <c r="A118" s="109">
        <f t="shared" si="3"/>
        <v>116</v>
      </c>
      <c r="B118" s="168" t="s">
        <v>40</v>
      </c>
      <c r="C118" s="169" t="s">
        <v>32</v>
      </c>
      <c r="D118" s="129">
        <v>5001406</v>
      </c>
      <c r="E118" s="170" t="s">
        <v>454</v>
      </c>
      <c r="F118" s="129" t="s">
        <v>17</v>
      </c>
      <c r="G118" s="207">
        <v>42688</v>
      </c>
      <c r="H118" s="207">
        <v>41640</v>
      </c>
      <c r="I118" s="129" t="s">
        <v>456</v>
      </c>
      <c r="J118" s="132">
        <v>17754850.109999999</v>
      </c>
      <c r="K118" s="132">
        <v>17730223.809999999</v>
      </c>
      <c r="L118" s="132">
        <v>15061463.33</v>
      </c>
      <c r="M118" s="132">
        <v>14586963.029999999</v>
      </c>
      <c r="N118" s="171">
        <v>14099582.359999999</v>
      </c>
      <c r="O118" s="116" t="s">
        <v>935</v>
      </c>
    </row>
    <row r="119" spans="1:32" ht="125.25" customHeight="1" x14ac:dyDescent="0.25">
      <c r="A119" s="109">
        <f t="shared" si="3"/>
        <v>117</v>
      </c>
      <c r="B119" s="168" t="s">
        <v>40</v>
      </c>
      <c r="C119" s="169" t="s">
        <v>41</v>
      </c>
      <c r="D119" s="129">
        <v>5003306</v>
      </c>
      <c r="E119" s="170" t="s">
        <v>53</v>
      </c>
      <c r="F119" s="129" t="s">
        <v>14</v>
      </c>
      <c r="G119" s="207">
        <v>42734</v>
      </c>
      <c r="H119" s="207">
        <v>42737</v>
      </c>
      <c r="I119" s="129" t="s">
        <v>323</v>
      </c>
      <c r="J119" s="132">
        <v>301875</v>
      </c>
      <c r="K119" s="132">
        <v>300824</v>
      </c>
      <c r="L119" s="132">
        <v>300823.94</v>
      </c>
      <c r="M119" s="132">
        <v>300823.94</v>
      </c>
      <c r="N119" s="171">
        <v>300823.94</v>
      </c>
      <c r="O119" s="116" t="s">
        <v>935</v>
      </c>
    </row>
    <row r="120" spans="1:32" ht="125.25" customHeight="1" x14ac:dyDescent="0.25">
      <c r="A120" s="109">
        <f t="shared" si="3"/>
        <v>118</v>
      </c>
      <c r="B120" s="936" t="s">
        <v>40</v>
      </c>
      <c r="C120" s="927" t="s">
        <v>41</v>
      </c>
      <c r="D120" s="922">
        <v>5007645</v>
      </c>
      <c r="E120" s="928" t="s">
        <v>452</v>
      </c>
      <c r="F120" s="922" t="s">
        <v>14</v>
      </c>
      <c r="G120" s="934">
        <v>42873</v>
      </c>
      <c r="H120" s="934">
        <v>43069</v>
      </c>
      <c r="I120" s="922" t="s">
        <v>208</v>
      </c>
      <c r="J120" s="924">
        <v>600000</v>
      </c>
      <c r="K120" s="924">
        <v>576600</v>
      </c>
      <c r="L120" s="924"/>
      <c r="M120" s="924"/>
      <c r="N120" s="930"/>
      <c r="O120" s="919" t="s">
        <v>935</v>
      </c>
    </row>
    <row r="121" spans="1:32" ht="105.75" customHeight="1" x14ac:dyDescent="0.25">
      <c r="A121" s="109">
        <f t="shared" si="3"/>
        <v>119</v>
      </c>
      <c r="B121" s="172" t="s">
        <v>40</v>
      </c>
      <c r="C121" s="169" t="s">
        <v>1069</v>
      </c>
      <c r="D121" s="129">
        <v>5074495</v>
      </c>
      <c r="E121" s="170" t="s">
        <v>1070</v>
      </c>
      <c r="F121" s="129" t="s">
        <v>14</v>
      </c>
      <c r="G121" s="207">
        <v>44193</v>
      </c>
      <c r="H121" s="207">
        <v>44232</v>
      </c>
      <c r="I121" s="129">
        <v>16</v>
      </c>
      <c r="J121" s="134">
        <v>1000000</v>
      </c>
      <c r="K121" s="132"/>
      <c r="L121" s="132"/>
      <c r="M121" s="132"/>
      <c r="N121" s="171"/>
      <c r="O121" s="116" t="s">
        <v>935</v>
      </c>
    </row>
    <row r="122" spans="1:32" ht="75" x14ac:dyDescent="0.25">
      <c r="A122" s="109">
        <f>A121+1</f>
        <v>120</v>
      </c>
      <c r="B122" s="285" t="s">
        <v>15</v>
      </c>
      <c r="C122" s="169" t="s">
        <v>16</v>
      </c>
      <c r="D122" s="129">
        <v>5000588</v>
      </c>
      <c r="E122" s="170" t="s">
        <v>408</v>
      </c>
      <c r="F122" s="129" t="s">
        <v>17</v>
      </c>
      <c r="G122" s="130">
        <v>42474</v>
      </c>
      <c r="H122" s="130">
        <v>42552</v>
      </c>
      <c r="I122" s="183">
        <v>78</v>
      </c>
      <c r="J122" s="132">
        <v>1828131.37</v>
      </c>
      <c r="K122" s="132">
        <v>1285224.5</v>
      </c>
      <c r="L122" s="132">
        <v>1030892.14</v>
      </c>
      <c r="M122" s="132">
        <v>1030892.14</v>
      </c>
      <c r="N122" s="171">
        <v>739411.02</v>
      </c>
      <c r="O122" s="116" t="s">
        <v>935</v>
      </c>
      <c r="AF122" s="116"/>
    </row>
    <row r="123" spans="1:32" ht="80.25" customHeight="1" x14ac:dyDescent="0.25">
      <c r="A123" s="109">
        <f>1+A122</f>
        <v>121</v>
      </c>
      <c r="B123" s="285" t="s">
        <v>15</v>
      </c>
      <c r="C123" s="169" t="s">
        <v>12</v>
      </c>
      <c r="D123" s="129">
        <v>5000257</v>
      </c>
      <c r="E123" s="170" t="s">
        <v>30</v>
      </c>
      <c r="F123" s="129" t="s">
        <v>14</v>
      </c>
      <c r="G123" s="130">
        <v>42430</v>
      </c>
      <c r="H123" s="130">
        <v>42353</v>
      </c>
      <c r="I123" s="183">
        <v>13</v>
      </c>
      <c r="J123" s="132">
        <v>663586</v>
      </c>
      <c r="K123" s="132">
        <v>663586</v>
      </c>
      <c r="L123" s="132">
        <v>660508.02</v>
      </c>
      <c r="M123" s="132">
        <v>660508.02</v>
      </c>
      <c r="N123" s="171">
        <v>660508.02</v>
      </c>
      <c r="O123" s="116" t="s">
        <v>935</v>
      </c>
    </row>
    <row r="124" spans="1:32" ht="90" x14ac:dyDescent="0.25">
      <c r="A124" s="109">
        <f>1+A123</f>
        <v>122</v>
      </c>
      <c r="B124" s="285" t="s">
        <v>15</v>
      </c>
      <c r="C124" s="169" t="s">
        <v>62</v>
      </c>
      <c r="D124" s="129">
        <v>5000329</v>
      </c>
      <c r="E124" s="170" t="s">
        <v>63</v>
      </c>
      <c r="F124" s="129" t="s">
        <v>17</v>
      </c>
      <c r="G124" s="130">
        <v>42453</v>
      </c>
      <c r="H124" s="130">
        <v>41640</v>
      </c>
      <c r="I124" s="183">
        <v>72</v>
      </c>
      <c r="J124" s="132">
        <v>14182099.800000001</v>
      </c>
      <c r="K124" s="132">
        <v>12927516.76</v>
      </c>
      <c r="L124" s="132">
        <v>12277015.439999999</v>
      </c>
      <c r="M124" s="132">
        <v>12268138.810000001</v>
      </c>
      <c r="N124" s="171">
        <v>11917376.460000001</v>
      </c>
      <c r="O124" s="116" t="s">
        <v>935</v>
      </c>
    </row>
    <row r="125" spans="1:32" ht="75" x14ac:dyDescent="0.25">
      <c r="A125" s="109">
        <f t="shared" ref="A125:A126" si="4">1+A124</f>
        <v>123</v>
      </c>
      <c r="B125" s="285" t="s">
        <v>15</v>
      </c>
      <c r="C125" s="169" t="s">
        <v>16</v>
      </c>
      <c r="D125" s="129">
        <v>5047109</v>
      </c>
      <c r="E125" s="170" t="s">
        <v>834</v>
      </c>
      <c r="F125" s="298" t="s">
        <v>14</v>
      </c>
      <c r="G125" s="130">
        <v>44012</v>
      </c>
      <c r="H125" s="130">
        <v>44256</v>
      </c>
      <c r="I125" s="129">
        <v>16</v>
      </c>
      <c r="J125" s="132">
        <v>335707.13</v>
      </c>
      <c r="K125" s="132"/>
      <c r="L125" s="132"/>
      <c r="M125" s="132"/>
      <c r="N125" s="171"/>
      <c r="O125" s="116" t="s">
        <v>935</v>
      </c>
    </row>
    <row r="126" spans="1:32" ht="120" x14ac:dyDescent="0.25">
      <c r="A126" s="109">
        <f t="shared" si="4"/>
        <v>124</v>
      </c>
      <c r="B126" s="296" t="s">
        <v>15</v>
      </c>
      <c r="C126" s="169" t="s">
        <v>32</v>
      </c>
      <c r="D126" s="129">
        <v>5000507</v>
      </c>
      <c r="E126" s="170" t="s">
        <v>407</v>
      </c>
      <c r="F126" s="129" t="s">
        <v>17</v>
      </c>
      <c r="G126" s="130">
        <v>42586</v>
      </c>
      <c r="H126" s="130">
        <v>43723</v>
      </c>
      <c r="I126" s="183">
        <v>16</v>
      </c>
      <c r="J126" s="132">
        <v>765566.5</v>
      </c>
      <c r="K126" s="132">
        <v>712451.09</v>
      </c>
      <c r="L126" s="132">
        <v>283811.20000000001</v>
      </c>
      <c r="M126" s="132">
        <v>283811.20000000001</v>
      </c>
      <c r="N126" s="171"/>
      <c r="O126" s="116" t="s">
        <v>935</v>
      </c>
    </row>
    <row r="127" spans="1:32" ht="77.25" customHeight="1" x14ac:dyDescent="0.25">
      <c r="A127" s="109">
        <f>A126+1</f>
        <v>125</v>
      </c>
      <c r="B127" s="192" t="s">
        <v>33</v>
      </c>
      <c r="C127" s="169" t="s">
        <v>35</v>
      </c>
      <c r="D127" s="129">
        <v>5021961</v>
      </c>
      <c r="E127" s="170" t="s">
        <v>882</v>
      </c>
      <c r="F127" s="129" t="s">
        <v>14</v>
      </c>
      <c r="G127" s="130">
        <v>43185</v>
      </c>
      <c r="H127" s="130">
        <v>43346</v>
      </c>
      <c r="I127" s="193" t="s">
        <v>423</v>
      </c>
      <c r="J127" s="132">
        <v>647760</v>
      </c>
      <c r="K127" s="132">
        <v>587760</v>
      </c>
      <c r="L127" s="132">
        <v>568187.16</v>
      </c>
      <c r="M127" s="132">
        <v>568187.16</v>
      </c>
      <c r="N127" s="171"/>
      <c r="O127" s="116" t="s">
        <v>935</v>
      </c>
    </row>
    <row r="128" spans="1:32" ht="74.25" customHeight="1" x14ac:dyDescent="0.25">
      <c r="A128" s="109">
        <f>1+A127</f>
        <v>126</v>
      </c>
      <c r="B128" s="192" t="s">
        <v>33</v>
      </c>
      <c r="C128" s="169" t="s">
        <v>277</v>
      </c>
      <c r="D128" s="129">
        <v>5002075</v>
      </c>
      <c r="E128" s="170" t="s">
        <v>883</v>
      </c>
      <c r="F128" s="129" t="s">
        <v>14</v>
      </c>
      <c r="G128" s="130">
        <v>42675</v>
      </c>
      <c r="H128" s="130">
        <v>42678</v>
      </c>
      <c r="I128" s="193" t="s">
        <v>210</v>
      </c>
      <c r="J128" s="132">
        <v>215134.96</v>
      </c>
      <c r="K128" s="132">
        <v>176080</v>
      </c>
      <c r="L128" s="132">
        <v>176080</v>
      </c>
      <c r="M128" s="132">
        <v>176080</v>
      </c>
      <c r="N128" s="171">
        <v>176080</v>
      </c>
      <c r="O128" s="116" t="s">
        <v>935</v>
      </c>
    </row>
    <row r="129" spans="1:15" ht="68.25" customHeight="1" x14ac:dyDescent="0.25">
      <c r="A129" s="109">
        <f>1+A128</f>
        <v>127</v>
      </c>
      <c r="B129" s="192" t="s">
        <v>33</v>
      </c>
      <c r="C129" s="169" t="s">
        <v>50</v>
      </c>
      <c r="D129" s="129">
        <v>5028203</v>
      </c>
      <c r="E129" s="170" t="s">
        <v>417</v>
      </c>
      <c r="F129" s="129" t="s">
        <v>14</v>
      </c>
      <c r="G129" s="130">
        <v>43353</v>
      </c>
      <c r="H129" s="130">
        <v>43525</v>
      </c>
      <c r="I129" s="193" t="s">
        <v>343</v>
      </c>
      <c r="J129" s="134">
        <v>325350</v>
      </c>
      <c r="K129" s="132">
        <v>141174</v>
      </c>
      <c r="L129" s="132">
        <v>87098.09</v>
      </c>
      <c r="M129" s="132">
        <v>87098.09</v>
      </c>
      <c r="N129" s="171"/>
      <c r="O129" s="116" t="s">
        <v>991</v>
      </c>
    </row>
    <row r="130" spans="1:15" ht="92.25" customHeight="1" x14ac:dyDescent="0.25">
      <c r="A130" s="109">
        <f t="shared" ref="A130:A138" si="5">1+A129</f>
        <v>128</v>
      </c>
      <c r="B130" s="192" t="s">
        <v>33</v>
      </c>
      <c r="C130" s="169" t="s">
        <v>35</v>
      </c>
      <c r="D130" s="129">
        <v>5007940</v>
      </c>
      <c r="E130" s="170" t="s">
        <v>413</v>
      </c>
      <c r="F130" s="129" t="s">
        <v>14</v>
      </c>
      <c r="G130" s="130">
        <v>42923</v>
      </c>
      <c r="H130" s="130">
        <v>43181</v>
      </c>
      <c r="I130" s="193" t="s">
        <v>324</v>
      </c>
      <c r="J130" s="132">
        <v>349184</v>
      </c>
      <c r="K130" s="132">
        <v>349184</v>
      </c>
      <c r="L130" s="132">
        <v>349184</v>
      </c>
      <c r="M130" s="132">
        <v>347574</v>
      </c>
      <c r="N130" s="171">
        <v>349184</v>
      </c>
      <c r="O130" s="116" t="s">
        <v>935</v>
      </c>
    </row>
    <row r="131" spans="1:15" ht="110.1" customHeight="1" x14ac:dyDescent="0.25">
      <c r="A131" s="109">
        <f t="shared" si="5"/>
        <v>129</v>
      </c>
      <c r="B131" s="192" t="s">
        <v>33</v>
      </c>
      <c r="C131" s="169" t="s">
        <v>34</v>
      </c>
      <c r="D131" s="129">
        <v>5022174</v>
      </c>
      <c r="E131" s="170" t="s">
        <v>236</v>
      </c>
      <c r="F131" s="129" t="s">
        <v>14</v>
      </c>
      <c r="G131" s="130">
        <v>43223</v>
      </c>
      <c r="H131" s="130">
        <v>43440</v>
      </c>
      <c r="I131" s="193" t="s">
        <v>536</v>
      </c>
      <c r="J131" s="132">
        <v>1312000</v>
      </c>
      <c r="K131" s="132">
        <v>400512.56</v>
      </c>
      <c r="L131" s="132">
        <v>400512.56</v>
      </c>
      <c r="M131" s="132">
        <v>400512.56</v>
      </c>
      <c r="N131" s="171"/>
      <c r="O131" s="116" t="s">
        <v>991</v>
      </c>
    </row>
    <row r="132" spans="1:15" ht="84.95" customHeight="1" x14ac:dyDescent="0.25">
      <c r="A132" s="109">
        <f t="shared" si="5"/>
        <v>130</v>
      </c>
      <c r="B132" s="192" t="s">
        <v>33</v>
      </c>
      <c r="C132" s="169" t="s">
        <v>277</v>
      </c>
      <c r="D132" s="129">
        <v>5008121</v>
      </c>
      <c r="E132" s="170" t="s">
        <v>60</v>
      </c>
      <c r="F132" s="129" t="s">
        <v>14</v>
      </c>
      <c r="G132" s="130">
        <v>42922</v>
      </c>
      <c r="H132" s="130">
        <v>43160</v>
      </c>
      <c r="I132" s="193" t="s">
        <v>205</v>
      </c>
      <c r="J132" s="132">
        <v>599600.80000000005</v>
      </c>
      <c r="K132" s="132">
        <v>389880.8</v>
      </c>
      <c r="L132" s="132">
        <v>216404.8</v>
      </c>
      <c r="M132" s="132">
        <v>216404.8</v>
      </c>
      <c r="N132" s="171">
        <v>54361.599999999999</v>
      </c>
      <c r="O132" s="116" t="s">
        <v>935</v>
      </c>
    </row>
    <row r="133" spans="1:15" ht="84.95" customHeight="1" x14ac:dyDescent="0.25">
      <c r="A133" s="109">
        <f t="shared" si="5"/>
        <v>131</v>
      </c>
      <c r="B133" s="192" t="s">
        <v>33</v>
      </c>
      <c r="C133" s="169" t="s">
        <v>277</v>
      </c>
      <c r="D133" s="129">
        <v>5021754</v>
      </c>
      <c r="E133" s="170" t="s">
        <v>223</v>
      </c>
      <c r="F133" s="129" t="s">
        <v>14</v>
      </c>
      <c r="G133" s="130">
        <v>43182</v>
      </c>
      <c r="H133" s="130">
        <v>43346</v>
      </c>
      <c r="I133" s="193" t="s">
        <v>423</v>
      </c>
      <c r="J133" s="132">
        <v>260800</v>
      </c>
      <c r="K133" s="132">
        <v>73092.56</v>
      </c>
      <c r="L133" s="132">
        <v>73092.56</v>
      </c>
      <c r="M133" s="132">
        <v>73092.56</v>
      </c>
      <c r="N133" s="171">
        <v>50846.96</v>
      </c>
      <c r="O133" s="116" t="s">
        <v>991</v>
      </c>
    </row>
    <row r="134" spans="1:15" ht="84.95" customHeight="1" x14ac:dyDescent="0.25">
      <c r="A134" s="109">
        <f t="shared" si="5"/>
        <v>132</v>
      </c>
      <c r="B134" s="192" t="s">
        <v>33</v>
      </c>
      <c r="C134" s="169" t="s">
        <v>277</v>
      </c>
      <c r="D134" s="129">
        <v>5027230</v>
      </c>
      <c r="E134" s="170" t="s">
        <v>240</v>
      </c>
      <c r="F134" s="129" t="s">
        <v>14</v>
      </c>
      <c r="G134" s="130">
        <v>43272</v>
      </c>
      <c r="H134" s="130">
        <v>43437</v>
      </c>
      <c r="I134" s="193" t="s">
        <v>209</v>
      </c>
      <c r="J134" s="132">
        <v>148850</v>
      </c>
      <c r="K134" s="132">
        <v>99374.04</v>
      </c>
      <c r="L134" s="132">
        <v>99374.04</v>
      </c>
      <c r="M134" s="132">
        <v>99374.04</v>
      </c>
      <c r="N134" s="171">
        <v>72342.039999999994</v>
      </c>
      <c r="O134" s="116" t="s">
        <v>991</v>
      </c>
    </row>
    <row r="135" spans="1:15" ht="76.5" customHeight="1" x14ac:dyDescent="0.25">
      <c r="A135" s="109">
        <f t="shared" si="5"/>
        <v>133</v>
      </c>
      <c r="B135" s="192" t="s">
        <v>33</v>
      </c>
      <c r="C135" s="169" t="s">
        <v>277</v>
      </c>
      <c r="D135" s="129">
        <v>5008122</v>
      </c>
      <c r="E135" s="170" t="s">
        <v>49</v>
      </c>
      <c r="F135" s="129" t="s">
        <v>14</v>
      </c>
      <c r="G135" s="130">
        <v>42922</v>
      </c>
      <c r="H135" s="130">
        <v>43160</v>
      </c>
      <c r="I135" s="193" t="s">
        <v>205</v>
      </c>
      <c r="J135" s="132">
        <v>547545.59999999998</v>
      </c>
      <c r="K135" s="132">
        <v>527545.59999999998</v>
      </c>
      <c r="L135" s="132">
        <v>527545.59999999998</v>
      </c>
      <c r="M135" s="132">
        <v>527545.59999999998</v>
      </c>
      <c r="N135" s="171">
        <v>527545.59999999998</v>
      </c>
      <c r="O135" s="116" t="s">
        <v>935</v>
      </c>
    </row>
    <row r="136" spans="1:15" ht="120" customHeight="1" x14ac:dyDescent="0.25">
      <c r="A136" s="109">
        <f t="shared" si="5"/>
        <v>134</v>
      </c>
      <c r="B136" s="192" t="s">
        <v>33</v>
      </c>
      <c r="C136" s="169" t="s">
        <v>277</v>
      </c>
      <c r="D136" s="129">
        <v>5008120</v>
      </c>
      <c r="E136" s="170" t="s">
        <v>412</v>
      </c>
      <c r="F136" s="129" t="s">
        <v>14</v>
      </c>
      <c r="G136" s="130">
        <v>42920</v>
      </c>
      <c r="H136" s="130">
        <v>43132</v>
      </c>
      <c r="I136" s="193" t="s">
        <v>346</v>
      </c>
      <c r="J136" s="132">
        <v>74400</v>
      </c>
      <c r="K136" s="132">
        <v>74400</v>
      </c>
      <c r="L136" s="132">
        <v>74400</v>
      </c>
      <c r="M136" s="132">
        <v>74400</v>
      </c>
      <c r="N136" s="171">
        <v>74400</v>
      </c>
      <c r="O136" s="116" t="s">
        <v>935</v>
      </c>
    </row>
    <row r="137" spans="1:15" ht="75" customHeight="1" x14ac:dyDescent="0.25">
      <c r="A137" s="109">
        <f t="shared" si="5"/>
        <v>135</v>
      </c>
      <c r="B137" s="192" t="s">
        <v>33</v>
      </c>
      <c r="C137" s="169" t="s">
        <v>277</v>
      </c>
      <c r="D137" s="129">
        <v>5008119</v>
      </c>
      <c r="E137" s="170" t="s">
        <v>414</v>
      </c>
      <c r="F137" s="129" t="s">
        <v>14</v>
      </c>
      <c r="G137" s="130">
        <v>42920</v>
      </c>
      <c r="H137" s="130">
        <v>43160</v>
      </c>
      <c r="I137" s="193" t="s">
        <v>209</v>
      </c>
      <c r="J137" s="132">
        <v>380000</v>
      </c>
      <c r="K137" s="132">
        <v>354751.6</v>
      </c>
      <c r="L137" s="132">
        <v>354751.6</v>
      </c>
      <c r="M137" s="132">
        <v>354751.6</v>
      </c>
      <c r="N137" s="171">
        <v>354751.6</v>
      </c>
      <c r="O137" s="116" t="s">
        <v>935</v>
      </c>
    </row>
    <row r="138" spans="1:15" ht="75.75" customHeight="1" x14ac:dyDescent="0.25">
      <c r="A138" s="109">
        <f t="shared" si="5"/>
        <v>136</v>
      </c>
      <c r="B138" s="192" t="s">
        <v>33</v>
      </c>
      <c r="C138" s="169" t="s">
        <v>35</v>
      </c>
      <c r="D138" s="129">
        <v>5021951</v>
      </c>
      <c r="E138" s="170" t="s">
        <v>415</v>
      </c>
      <c r="F138" s="129" t="s">
        <v>14</v>
      </c>
      <c r="G138" s="130">
        <v>43186</v>
      </c>
      <c r="H138" s="130">
        <v>43346</v>
      </c>
      <c r="I138" s="193" t="s">
        <v>343</v>
      </c>
      <c r="J138" s="132">
        <v>225000</v>
      </c>
      <c r="K138" s="132">
        <v>223879.08</v>
      </c>
      <c r="L138" s="132">
        <v>223878.95</v>
      </c>
      <c r="M138" s="132">
        <v>223878.95</v>
      </c>
      <c r="N138" s="171">
        <v>219763.19</v>
      </c>
      <c r="O138" s="116" t="s">
        <v>935</v>
      </c>
    </row>
    <row r="139" spans="1:15" ht="139.5" customHeight="1" x14ac:dyDescent="0.25">
      <c r="A139" s="109">
        <f>1+A138</f>
        <v>137</v>
      </c>
      <c r="B139" s="192" t="s">
        <v>33</v>
      </c>
      <c r="C139" s="169" t="s">
        <v>277</v>
      </c>
      <c r="D139" s="129">
        <v>5021795</v>
      </c>
      <c r="E139" s="170" t="s">
        <v>225</v>
      </c>
      <c r="F139" s="129" t="s">
        <v>14</v>
      </c>
      <c r="G139" s="130">
        <v>43185</v>
      </c>
      <c r="H139" s="130">
        <v>43346</v>
      </c>
      <c r="I139" s="193" t="s">
        <v>320</v>
      </c>
      <c r="J139" s="132">
        <v>220000</v>
      </c>
      <c r="K139" s="132">
        <v>159340</v>
      </c>
      <c r="L139" s="132">
        <v>159340</v>
      </c>
      <c r="M139" s="132">
        <v>159340</v>
      </c>
      <c r="N139" s="171"/>
      <c r="O139" s="116" t="s">
        <v>935</v>
      </c>
    </row>
    <row r="140" spans="1:15" ht="85.5" customHeight="1" x14ac:dyDescent="0.25">
      <c r="A140" s="109">
        <f>1+A139</f>
        <v>138</v>
      </c>
      <c r="B140" s="192" t="s">
        <v>33</v>
      </c>
      <c r="C140" s="169" t="s">
        <v>277</v>
      </c>
      <c r="D140" s="129">
        <v>5028092</v>
      </c>
      <c r="E140" s="170" t="s">
        <v>421</v>
      </c>
      <c r="F140" s="129" t="s">
        <v>14</v>
      </c>
      <c r="G140" s="130">
        <v>43312</v>
      </c>
      <c r="H140" s="130">
        <v>43497</v>
      </c>
      <c r="I140" s="193" t="s">
        <v>346</v>
      </c>
      <c r="J140" s="132">
        <v>221225</v>
      </c>
      <c r="K140" s="132">
        <v>176700</v>
      </c>
      <c r="L140" s="132">
        <v>176700</v>
      </c>
      <c r="M140" s="132">
        <v>176700</v>
      </c>
      <c r="N140" s="171">
        <v>176700</v>
      </c>
      <c r="O140" s="116" t="s">
        <v>935</v>
      </c>
    </row>
    <row r="141" spans="1:15" ht="89.25" customHeight="1" x14ac:dyDescent="0.25">
      <c r="A141" s="109">
        <f>1+A140</f>
        <v>139</v>
      </c>
      <c r="B141" s="192" t="s">
        <v>33</v>
      </c>
      <c r="C141" s="169" t="s">
        <v>278</v>
      </c>
      <c r="D141" s="129">
        <v>5001903</v>
      </c>
      <c r="E141" s="170" t="s">
        <v>409</v>
      </c>
      <c r="F141" s="129" t="s">
        <v>14</v>
      </c>
      <c r="G141" s="130">
        <v>42622</v>
      </c>
      <c r="H141" s="130">
        <v>42628</v>
      </c>
      <c r="I141" s="193" t="s">
        <v>347</v>
      </c>
      <c r="J141" s="132">
        <v>941160</v>
      </c>
      <c r="K141" s="132">
        <v>941160</v>
      </c>
      <c r="L141" s="132">
        <v>941160</v>
      </c>
      <c r="M141" s="132">
        <v>941160</v>
      </c>
      <c r="N141" s="171">
        <v>941160</v>
      </c>
      <c r="O141" s="116" t="s">
        <v>935</v>
      </c>
    </row>
    <row r="142" spans="1:15" ht="95.25" customHeight="1" x14ac:dyDescent="0.25">
      <c r="A142" s="109">
        <f>1+A141</f>
        <v>140</v>
      </c>
      <c r="B142" s="192" t="s">
        <v>33</v>
      </c>
      <c r="C142" s="169" t="s">
        <v>56</v>
      </c>
      <c r="D142" s="129">
        <v>5032635</v>
      </c>
      <c r="E142" s="170" t="s">
        <v>244</v>
      </c>
      <c r="F142" s="129" t="s">
        <v>14</v>
      </c>
      <c r="G142" s="130">
        <v>43434</v>
      </c>
      <c r="H142" s="130">
        <v>43556</v>
      </c>
      <c r="I142" s="193" t="s">
        <v>315</v>
      </c>
      <c r="J142" s="132">
        <v>317000</v>
      </c>
      <c r="K142" s="132">
        <v>147840.53</v>
      </c>
      <c r="L142" s="132"/>
      <c r="M142" s="132"/>
      <c r="N142" s="171"/>
      <c r="O142" s="116" t="s">
        <v>935</v>
      </c>
    </row>
    <row r="143" spans="1:15" ht="90.75" customHeight="1" x14ac:dyDescent="0.25">
      <c r="A143" s="109">
        <f t="shared" ref="A143" si="6">1+A142</f>
        <v>141</v>
      </c>
      <c r="B143" s="192" t="s">
        <v>33</v>
      </c>
      <c r="C143" s="169" t="s">
        <v>278</v>
      </c>
      <c r="D143" s="129">
        <v>5023177</v>
      </c>
      <c r="E143" s="170" t="s">
        <v>419</v>
      </c>
      <c r="F143" s="129" t="s">
        <v>14</v>
      </c>
      <c r="G143" s="130">
        <v>43189</v>
      </c>
      <c r="H143" s="130">
        <v>43374</v>
      </c>
      <c r="I143" s="193" t="s">
        <v>284</v>
      </c>
      <c r="J143" s="132">
        <v>50000</v>
      </c>
      <c r="K143" s="132">
        <v>49848</v>
      </c>
      <c r="L143" s="132">
        <v>49848</v>
      </c>
      <c r="M143" s="132">
        <v>49848</v>
      </c>
      <c r="N143" s="171">
        <v>49848</v>
      </c>
      <c r="O143" s="116" t="s">
        <v>935</v>
      </c>
    </row>
    <row r="144" spans="1:15" ht="67.5" customHeight="1" x14ac:dyDescent="0.25">
      <c r="A144" s="109">
        <f>1+A143</f>
        <v>142</v>
      </c>
      <c r="B144" s="192" t="s">
        <v>33</v>
      </c>
      <c r="C144" s="169" t="s">
        <v>278</v>
      </c>
      <c r="D144" s="129">
        <v>5022194</v>
      </c>
      <c r="E144" s="170" t="s">
        <v>224</v>
      </c>
      <c r="F144" s="129" t="s">
        <v>14</v>
      </c>
      <c r="G144" s="130">
        <v>43189</v>
      </c>
      <c r="H144" s="130">
        <v>43405</v>
      </c>
      <c r="I144" s="193" t="s">
        <v>344</v>
      </c>
      <c r="J144" s="132">
        <v>150000</v>
      </c>
      <c r="K144" s="132">
        <v>135160</v>
      </c>
      <c r="L144" s="132">
        <v>135160</v>
      </c>
      <c r="M144" s="132">
        <v>135160</v>
      </c>
      <c r="N144" s="171">
        <v>135160</v>
      </c>
      <c r="O144" s="116" t="s">
        <v>935</v>
      </c>
    </row>
    <row r="145" spans="1:15" ht="84.75" customHeight="1" x14ac:dyDescent="0.25">
      <c r="A145" s="109">
        <f>1+A144</f>
        <v>143</v>
      </c>
      <c r="B145" s="192" t="s">
        <v>33</v>
      </c>
      <c r="C145" s="169" t="s">
        <v>278</v>
      </c>
      <c r="D145" s="129">
        <v>5023673</v>
      </c>
      <c r="E145" s="170" t="s">
        <v>237</v>
      </c>
      <c r="F145" s="129" t="s">
        <v>14</v>
      </c>
      <c r="G145" s="130">
        <v>43256</v>
      </c>
      <c r="H145" s="130">
        <v>43497</v>
      </c>
      <c r="I145" s="193" t="s">
        <v>203</v>
      </c>
      <c r="J145" s="134">
        <v>414966</v>
      </c>
      <c r="K145" s="134">
        <v>414966</v>
      </c>
      <c r="L145" s="132"/>
      <c r="M145" s="132"/>
      <c r="N145" s="171"/>
      <c r="O145" s="116" t="s">
        <v>935</v>
      </c>
    </row>
    <row r="146" spans="1:15" ht="108.75" customHeight="1" x14ac:dyDescent="0.25">
      <c r="A146" s="109">
        <f t="shared" ref="A146" si="7">1+A145</f>
        <v>144</v>
      </c>
      <c r="B146" s="192" t="s">
        <v>33</v>
      </c>
      <c r="C146" s="169" t="s">
        <v>278</v>
      </c>
      <c r="D146" s="129">
        <v>5033053</v>
      </c>
      <c r="E146" s="170" t="s">
        <v>416</v>
      </c>
      <c r="F146" s="129" t="s">
        <v>14</v>
      </c>
      <c r="G146" s="130">
        <v>43395</v>
      </c>
      <c r="H146" s="130">
        <v>43556</v>
      </c>
      <c r="I146" s="193" t="s">
        <v>344</v>
      </c>
      <c r="J146" s="134">
        <v>250000</v>
      </c>
      <c r="K146" s="132"/>
      <c r="L146" s="132"/>
      <c r="M146" s="132"/>
      <c r="N146" s="171"/>
      <c r="O146" s="116" t="s">
        <v>935</v>
      </c>
    </row>
    <row r="147" spans="1:15" ht="78" customHeight="1" x14ac:dyDescent="0.25">
      <c r="A147" s="109">
        <f>1+A146</f>
        <v>145</v>
      </c>
      <c r="B147" s="192" t="s">
        <v>33</v>
      </c>
      <c r="C147" s="169" t="s">
        <v>56</v>
      </c>
      <c r="D147" s="129">
        <v>5003838</v>
      </c>
      <c r="E147" s="170" t="s">
        <v>57</v>
      </c>
      <c r="F147" s="129" t="s">
        <v>14</v>
      </c>
      <c r="G147" s="130">
        <v>42727</v>
      </c>
      <c r="H147" s="130">
        <v>41963</v>
      </c>
      <c r="I147" s="193" t="s">
        <v>422</v>
      </c>
      <c r="J147" s="132">
        <v>1567297.6</v>
      </c>
      <c r="K147" s="132">
        <v>1567297.6</v>
      </c>
      <c r="L147" s="132">
        <v>1543401.2</v>
      </c>
      <c r="M147" s="132">
        <v>1543401.2</v>
      </c>
      <c r="N147" s="171">
        <v>1543401.2</v>
      </c>
      <c r="O147" s="116" t="s">
        <v>935</v>
      </c>
    </row>
    <row r="148" spans="1:15" ht="86.25" customHeight="1" x14ac:dyDescent="0.25">
      <c r="A148" s="109">
        <f>1+A147</f>
        <v>146</v>
      </c>
      <c r="B148" s="192" t="s">
        <v>33</v>
      </c>
      <c r="C148" s="169" t="s">
        <v>34</v>
      </c>
      <c r="D148" s="129">
        <v>5004318</v>
      </c>
      <c r="E148" s="170" t="s">
        <v>411</v>
      </c>
      <c r="F148" s="129" t="s">
        <v>14</v>
      </c>
      <c r="G148" s="130">
        <v>42814</v>
      </c>
      <c r="H148" s="130">
        <v>42818</v>
      </c>
      <c r="I148" s="193" t="s">
        <v>331</v>
      </c>
      <c r="J148" s="132">
        <v>120156</v>
      </c>
      <c r="K148" s="132">
        <v>120156</v>
      </c>
      <c r="L148" s="132">
        <v>120156</v>
      </c>
      <c r="M148" s="132">
        <v>120156</v>
      </c>
      <c r="N148" s="171">
        <v>120156</v>
      </c>
      <c r="O148" s="116" t="s">
        <v>935</v>
      </c>
    </row>
    <row r="149" spans="1:15" ht="81.75" customHeight="1" x14ac:dyDescent="0.25">
      <c r="A149" s="109">
        <f t="shared" ref="A149" si="8">1+A148</f>
        <v>147</v>
      </c>
      <c r="B149" s="192" t="s">
        <v>33</v>
      </c>
      <c r="C149" s="169" t="s">
        <v>12</v>
      </c>
      <c r="D149" s="129">
        <v>5008084</v>
      </c>
      <c r="E149" s="170" t="s">
        <v>418</v>
      </c>
      <c r="F149" s="129" t="s">
        <v>14</v>
      </c>
      <c r="G149" s="130">
        <v>42916</v>
      </c>
      <c r="H149" s="130">
        <v>43275</v>
      </c>
      <c r="I149" s="193" t="s">
        <v>344</v>
      </c>
      <c r="J149" s="134">
        <v>961000</v>
      </c>
      <c r="K149" s="132">
        <v>669352</v>
      </c>
      <c r="L149" s="132"/>
      <c r="M149" s="132"/>
      <c r="N149" s="171"/>
      <c r="O149" s="116" t="s">
        <v>935</v>
      </c>
    </row>
    <row r="150" spans="1:15" ht="86.25" customHeight="1" x14ac:dyDescent="0.25">
      <c r="A150" s="109">
        <f>1+A149</f>
        <v>148</v>
      </c>
      <c r="B150" s="192" t="s">
        <v>33</v>
      </c>
      <c r="C150" s="169" t="s">
        <v>50</v>
      </c>
      <c r="D150" s="129">
        <v>5000903</v>
      </c>
      <c r="E150" s="170" t="s">
        <v>51</v>
      </c>
      <c r="F150" s="129" t="s">
        <v>14</v>
      </c>
      <c r="G150" s="130">
        <v>42622</v>
      </c>
      <c r="H150" s="130">
        <v>42628</v>
      </c>
      <c r="I150" s="193" t="s">
        <v>284</v>
      </c>
      <c r="J150" s="132">
        <v>446400</v>
      </c>
      <c r="K150" s="132">
        <v>446400</v>
      </c>
      <c r="L150" s="132">
        <v>446400</v>
      </c>
      <c r="M150" s="132">
        <v>446400</v>
      </c>
      <c r="N150" s="171">
        <v>446400</v>
      </c>
      <c r="O150" s="116" t="s">
        <v>935</v>
      </c>
    </row>
    <row r="151" spans="1:15" ht="90" customHeight="1" x14ac:dyDescent="0.25">
      <c r="A151" s="109">
        <f>1+A150</f>
        <v>149</v>
      </c>
      <c r="B151" s="192" t="s">
        <v>33</v>
      </c>
      <c r="C151" s="169" t="s">
        <v>35</v>
      </c>
      <c r="D151" s="129">
        <v>5021962</v>
      </c>
      <c r="E151" s="170" t="s">
        <v>420</v>
      </c>
      <c r="F151" s="129" t="s">
        <v>14</v>
      </c>
      <c r="G151" s="130">
        <v>43350</v>
      </c>
      <c r="H151" s="130">
        <v>43525</v>
      </c>
      <c r="I151" s="193" t="s">
        <v>331</v>
      </c>
      <c r="J151" s="132">
        <v>225000</v>
      </c>
      <c r="K151" s="132">
        <v>222580</v>
      </c>
      <c r="L151" s="132">
        <v>222580</v>
      </c>
      <c r="M151" s="132">
        <v>222580</v>
      </c>
      <c r="N151" s="171">
        <v>215185.77</v>
      </c>
      <c r="O151" s="116" t="s">
        <v>935</v>
      </c>
    </row>
    <row r="152" spans="1:15" ht="61.5" customHeight="1" x14ac:dyDescent="0.25">
      <c r="A152" s="109">
        <f t="shared" ref="A152:A169" si="9">1+A151</f>
        <v>150</v>
      </c>
      <c r="B152" s="192" t="s">
        <v>33</v>
      </c>
      <c r="C152" s="169" t="s">
        <v>56</v>
      </c>
      <c r="D152" s="129">
        <v>5023627</v>
      </c>
      <c r="E152" s="170" t="s">
        <v>243</v>
      </c>
      <c r="F152" s="129" t="s">
        <v>14</v>
      </c>
      <c r="G152" s="130">
        <v>43349</v>
      </c>
      <c r="H152" s="130">
        <v>43525</v>
      </c>
      <c r="I152" s="193" t="s">
        <v>323</v>
      </c>
      <c r="J152" s="132">
        <v>475000</v>
      </c>
      <c r="K152" s="132">
        <v>216428.51</v>
      </c>
      <c r="L152" s="132">
        <v>42580.47</v>
      </c>
      <c r="M152" s="132">
        <v>42580.47</v>
      </c>
      <c r="N152" s="171"/>
      <c r="O152" s="116" t="s">
        <v>935</v>
      </c>
    </row>
    <row r="153" spans="1:15" ht="61.5" customHeight="1" x14ac:dyDescent="0.25">
      <c r="A153" s="109">
        <f t="shared" si="9"/>
        <v>151</v>
      </c>
      <c r="B153" s="192" t="s">
        <v>33</v>
      </c>
      <c r="C153" s="169" t="s">
        <v>35</v>
      </c>
      <c r="D153" s="129">
        <v>5007936</v>
      </c>
      <c r="E153" s="170" t="s">
        <v>410</v>
      </c>
      <c r="F153" s="129" t="s">
        <v>14</v>
      </c>
      <c r="G153" s="130">
        <v>42921</v>
      </c>
      <c r="H153" s="130">
        <v>43147</v>
      </c>
      <c r="I153" s="193" t="s">
        <v>209</v>
      </c>
      <c r="J153" s="132">
        <v>467480</v>
      </c>
      <c r="K153" s="132">
        <v>467480</v>
      </c>
      <c r="L153" s="132">
        <v>467479.99</v>
      </c>
      <c r="M153" s="132">
        <v>467479.99</v>
      </c>
      <c r="N153" s="171">
        <v>444720.65</v>
      </c>
      <c r="O153" s="116" t="s">
        <v>935</v>
      </c>
    </row>
    <row r="154" spans="1:15" ht="61.5" customHeight="1" x14ac:dyDescent="0.25">
      <c r="A154" s="109">
        <f t="shared" si="9"/>
        <v>152</v>
      </c>
      <c r="B154" s="192" t="s">
        <v>33</v>
      </c>
      <c r="C154" s="194" t="s">
        <v>277</v>
      </c>
      <c r="D154" s="144">
        <v>5070594</v>
      </c>
      <c r="E154" s="195" t="s">
        <v>919</v>
      </c>
      <c r="F154" s="129" t="s">
        <v>14</v>
      </c>
      <c r="G154" s="142">
        <v>44092</v>
      </c>
      <c r="H154" s="142">
        <v>44214</v>
      </c>
      <c r="I154" s="196">
        <v>22</v>
      </c>
      <c r="J154" s="139">
        <v>119400</v>
      </c>
      <c r="K154" s="139"/>
      <c r="L154" s="139"/>
      <c r="M154" s="139"/>
      <c r="N154" s="171"/>
      <c r="O154" s="118" t="s">
        <v>991</v>
      </c>
    </row>
    <row r="155" spans="1:15" ht="61.5" customHeight="1" x14ac:dyDescent="0.25">
      <c r="A155" s="109">
        <f t="shared" si="9"/>
        <v>153</v>
      </c>
      <c r="B155" s="192" t="s">
        <v>33</v>
      </c>
      <c r="C155" s="194" t="s">
        <v>277</v>
      </c>
      <c r="D155" s="144">
        <v>5070635</v>
      </c>
      <c r="E155" s="195" t="s">
        <v>920</v>
      </c>
      <c r="F155" s="129" t="s">
        <v>14</v>
      </c>
      <c r="G155" s="142">
        <v>44092</v>
      </c>
      <c r="H155" s="142">
        <v>44211</v>
      </c>
      <c r="I155" s="196">
        <v>22</v>
      </c>
      <c r="J155" s="139">
        <v>107880</v>
      </c>
      <c r="K155" s="139"/>
      <c r="L155" s="139"/>
      <c r="M155" s="139"/>
      <c r="N155" s="171"/>
      <c r="O155" s="118" t="s">
        <v>991</v>
      </c>
    </row>
    <row r="156" spans="1:15" ht="61.5" customHeight="1" x14ac:dyDescent="0.25">
      <c r="A156" s="109">
        <f t="shared" si="9"/>
        <v>154</v>
      </c>
      <c r="B156" s="192" t="s">
        <v>33</v>
      </c>
      <c r="C156" s="169" t="s">
        <v>34</v>
      </c>
      <c r="D156" s="129">
        <v>5070651</v>
      </c>
      <c r="E156" s="170" t="s">
        <v>921</v>
      </c>
      <c r="F156" s="129" t="s">
        <v>14</v>
      </c>
      <c r="G156" s="130">
        <v>44098</v>
      </c>
      <c r="H156" s="130">
        <v>44228</v>
      </c>
      <c r="I156" s="193">
        <v>22</v>
      </c>
      <c r="J156" s="132">
        <v>906100</v>
      </c>
      <c r="K156" s="132"/>
      <c r="L156" s="132"/>
      <c r="M156" s="132"/>
      <c r="N156" s="171"/>
      <c r="O156" s="116" t="s">
        <v>991</v>
      </c>
    </row>
    <row r="157" spans="1:15" ht="61.5" customHeight="1" x14ac:dyDescent="0.25">
      <c r="A157" s="109">
        <f t="shared" si="9"/>
        <v>155</v>
      </c>
      <c r="B157" s="192" t="s">
        <v>33</v>
      </c>
      <c r="C157" s="169" t="s">
        <v>277</v>
      </c>
      <c r="D157" s="129">
        <v>5070633</v>
      </c>
      <c r="E157" s="170" t="s">
        <v>922</v>
      </c>
      <c r="F157" s="129" t="s">
        <v>14</v>
      </c>
      <c r="G157" s="130">
        <v>44098</v>
      </c>
      <c r="H157" s="130">
        <v>44228</v>
      </c>
      <c r="I157" s="193">
        <v>22</v>
      </c>
      <c r="J157" s="132">
        <v>315592</v>
      </c>
      <c r="K157" s="132"/>
      <c r="L157" s="132"/>
      <c r="M157" s="132"/>
      <c r="N157" s="171"/>
      <c r="O157" s="116" t="s">
        <v>991</v>
      </c>
    </row>
    <row r="158" spans="1:15" ht="75" customHeight="1" x14ac:dyDescent="0.25">
      <c r="A158" s="109">
        <f t="shared" si="9"/>
        <v>156</v>
      </c>
      <c r="B158" s="192" t="s">
        <v>33</v>
      </c>
      <c r="C158" s="194" t="s">
        <v>35</v>
      </c>
      <c r="D158" s="144">
        <v>5070599</v>
      </c>
      <c r="E158" s="195" t="s">
        <v>923</v>
      </c>
      <c r="F158" s="129" t="s">
        <v>14</v>
      </c>
      <c r="G158" s="142">
        <v>44098</v>
      </c>
      <c r="H158" s="142">
        <v>44228</v>
      </c>
      <c r="I158" s="196">
        <v>22</v>
      </c>
      <c r="J158" s="139">
        <v>999500</v>
      </c>
      <c r="K158" s="139"/>
      <c r="L158" s="139"/>
      <c r="M158" s="139"/>
      <c r="N158" s="171"/>
      <c r="O158" s="118" t="s">
        <v>991</v>
      </c>
    </row>
    <row r="159" spans="1:15" ht="110.1" customHeight="1" x14ac:dyDescent="0.25">
      <c r="A159" s="109">
        <f t="shared" si="9"/>
        <v>157</v>
      </c>
      <c r="B159" s="192" t="s">
        <v>33</v>
      </c>
      <c r="C159" s="194" t="s">
        <v>277</v>
      </c>
      <c r="D159" s="144">
        <v>5070587</v>
      </c>
      <c r="E159" s="195" t="s">
        <v>924</v>
      </c>
      <c r="F159" s="129" t="s">
        <v>14</v>
      </c>
      <c r="G159" s="142">
        <v>44068</v>
      </c>
      <c r="H159" s="142">
        <v>44180</v>
      </c>
      <c r="I159" s="196">
        <v>23</v>
      </c>
      <c r="J159" s="139">
        <v>271300</v>
      </c>
      <c r="K159" s="139"/>
      <c r="L159" s="139"/>
      <c r="M159" s="139"/>
      <c r="N159" s="171"/>
      <c r="O159" s="118" t="s">
        <v>991</v>
      </c>
    </row>
    <row r="160" spans="1:15" ht="61.5" customHeight="1" x14ac:dyDescent="0.25">
      <c r="A160" s="109">
        <f t="shared" si="9"/>
        <v>158</v>
      </c>
      <c r="B160" s="192" t="s">
        <v>33</v>
      </c>
      <c r="C160" s="194" t="s">
        <v>277</v>
      </c>
      <c r="D160" s="144">
        <v>5070632</v>
      </c>
      <c r="E160" s="195" t="s">
        <v>925</v>
      </c>
      <c r="F160" s="129" t="s">
        <v>14</v>
      </c>
      <c r="G160" s="142">
        <v>44098</v>
      </c>
      <c r="H160" s="142">
        <v>44228</v>
      </c>
      <c r="I160" s="196">
        <v>22</v>
      </c>
      <c r="J160" s="139">
        <v>261000</v>
      </c>
      <c r="K160" s="139"/>
      <c r="L160" s="139"/>
      <c r="M160" s="139"/>
      <c r="N160" s="171"/>
      <c r="O160" s="118" t="s">
        <v>991</v>
      </c>
    </row>
    <row r="161" spans="1:34" ht="61.5" customHeight="1" x14ac:dyDescent="0.25">
      <c r="A161" s="109">
        <f t="shared" si="9"/>
        <v>159</v>
      </c>
      <c r="B161" s="192" t="s">
        <v>33</v>
      </c>
      <c r="C161" s="169" t="s">
        <v>50</v>
      </c>
      <c r="D161" s="129">
        <v>5065760</v>
      </c>
      <c r="E161" s="170" t="s">
        <v>926</v>
      </c>
      <c r="F161" s="129" t="s">
        <v>14</v>
      </c>
      <c r="G161" s="130">
        <v>44084</v>
      </c>
      <c r="H161" s="130">
        <v>44166</v>
      </c>
      <c r="I161" s="193">
        <v>24</v>
      </c>
      <c r="J161" s="132">
        <v>962000</v>
      </c>
      <c r="K161" s="139"/>
      <c r="L161" s="139"/>
      <c r="M161" s="139"/>
      <c r="N161" s="171"/>
      <c r="O161" s="118" t="s">
        <v>991</v>
      </c>
    </row>
    <row r="162" spans="1:34" ht="61.5" customHeight="1" x14ac:dyDescent="0.25">
      <c r="A162" s="109">
        <f t="shared" si="9"/>
        <v>160</v>
      </c>
      <c r="B162" s="192" t="s">
        <v>33</v>
      </c>
      <c r="C162" s="194" t="s">
        <v>277</v>
      </c>
      <c r="D162" s="144">
        <v>5070672</v>
      </c>
      <c r="E162" s="836" t="s">
        <v>1031</v>
      </c>
      <c r="F162" s="144" t="s">
        <v>14</v>
      </c>
      <c r="G162" s="142">
        <v>44134</v>
      </c>
      <c r="H162" s="142">
        <v>44256</v>
      </c>
      <c r="I162" s="196" t="s">
        <v>349</v>
      </c>
      <c r="J162" s="139">
        <v>2390000</v>
      </c>
      <c r="K162" s="139"/>
      <c r="L162" s="139"/>
      <c r="M162" s="139"/>
      <c r="N162" s="171"/>
      <c r="O162" s="118" t="s">
        <v>991</v>
      </c>
    </row>
    <row r="163" spans="1:34" ht="61.5" customHeight="1" x14ac:dyDescent="0.25">
      <c r="A163" s="109">
        <f t="shared" si="9"/>
        <v>161</v>
      </c>
      <c r="B163" s="192" t="s">
        <v>33</v>
      </c>
      <c r="C163" s="194" t="s">
        <v>278</v>
      </c>
      <c r="D163" s="144">
        <v>5070646</v>
      </c>
      <c r="E163" s="836" t="s">
        <v>1032</v>
      </c>
      <c r="F163" s="144" t="s">
        <v>14</v>
      </c>
      <c r="G163" s="142">
        <v>44111</v>
      </c>
      <c r="H163" s="142">
        <v>44253</v>
      </c>
      <c r="I163" s="196" t="s">
        <v>349</v>
      </c>
      <c r="J163" s="139">
        <v>140000</v>
      </c>
      <c r="K163" s="139"/>
      <c r="L163" s="139"/>
      <c r="M163" s="139"/>
      <c r="N163" s="171"/>
      <c r="O163" s="118" t="s">
        <v>991</v>
      </c>
    </row>
    <row r="164" spans="1:34" ht="61.5" customHeight="1" x14ac:dyDescent="0.25">
      <c r="A164" s="109">
        <f t="shared" si="9"/>
        <v>162</v>
      </c>
      <c r="B164" s="192" t="s">
        <v>33</v>
      </c>
      <c r="C164" s="194" t="s">
        <v>1033</v>
      </c>
      <c r="D164" s="144">
        <v>5070135</v>
      </c>
      <c r="E164" s="836" t="s">
        <v>1034</v>
      </c>
      <c r="F164" s="144" t="s">
        <v>14</v>
      </c>
      <c r="G164" s="142">
        <v>44162</v>
      </c>
      <c r="H164" s="142">
        <v>44287</v>
      </c>
      <c r="I164" s="196" t="s">
        <v>374</v>
      </c>
      <c r="J164" s="139">
        <v>380298.03</v>
      </c>
      <c r="K164" s="139"/>
      <c r="L164" s="139"/>
      <c r="M164" s="139"/>
      <c r="N164" s="171"/>
      <c r="O164" s="118" t="s">
        <v>991</v>
      </c>
    </row>
    <row r="165" spans="1:34" ht="61.5" customHeight="1" x14ac:dyDescent="0.25">
      <c r="A165" s="109">
        <f t="shared" si="9"/>
        <v>163</v>
      </c>
      <c r="B165" s="192" t="s">
        <v>33</v>
      </c>
      <c r="C165" s="194" t="s">
        <v>278</v>
      </c>
      <c r="D165" s="144">
        <v>5070642</v>
      </c>
      <c r="E165" s="836" t="s">
        <v>1035</v>
      </c>
      <c r="F165" s="144" t="s">
        <v>14</v>
      </c>
      <c r="G165" s="142">
        <v>44111</v>
      </c>
      <c r="H165" s="142">
        <v>44253</v>
      </c>
      <c r="I165" s="196" t="s">
        <v>378</v>
      </c>
      <c r="J165" s="139">
        <v>236728</v>
      </c>
      <c r="K165" s="139"/>
      <c r="L165" s="139"/>
      <c r="M165" s="139"/>
      <c r="N165" s="171"/>
      <c r="O165" s="118" t="s">
        <v>991</v>
      </c>
    </row>
    <row r="166" spans="1:34" ht="61.5" customHeight="1" x14ac:dyDescent="0.25">
      <c r="A166" s="109">
        <f t="shared" si="9"/>
        <v>164</v>
      </c>
      <c r="B166" s="192" t="s">
        <v>33</v>
      </c>
      <c r="C166" s="194" t="s">
        <v>278</v>
      </c>
      <c r="D166" s="144">
        <v>5070607</v>
      </c>
      <c r="E166" s="836" t="s">
        <v>1036</v>
      </c>
      <c r="F166" s="144" t="s">
        <v>14</v>
      </c>
      <c r="G166" s="142">
        <v>44111</v>
      </c>
      <c r="H166" s="142">
        <v>44253</v>
      </c>
      <c r="I166" s="196" t="s">
        <v>349</v>
      </c>
      <c r="J166" s="139">
        <v>980548</v>
      </c>
      <c r="K166" s="139"/>
      <c r="L166" s="139"/>
      <c r="M166" s="139"/>
      <c r="N166" s="171"/>
      <c r="O166" s="118" t="s">
        <v>991</v>
      </c>
    </row>
    <row r="167" spans="1:34" ht="61.5" customHeight="1" x14ac:dyDescent="0.25">
      <c r="A167" s="109">
        <f t="shared" si="9"/>
        <v>165</v>
      </c>
      <c r="B167" s="920" t="s">
        <v>33</v>
      </c>
      <c r="C167" s="927" t="s">
        <v>277</v>
      </c>
      <c r="D167" s="922">
        <v>5070634</v>
      </c>
      <c r="E167" s="928" t="s">
        <v>1037</v>
      </c>
      <c r="F167" s="922" t="s">
        <v>14</v>
      </c>
      <c r="G167" s="923">
        <v>44133</v>
      </c>
      <c r="H167" s="923">
        <v>44256</v>
      </c>
      <c r="I167" s="929" t="s">
        <v>349</v>
      </c>
      <c r="J167" s="924">
        <v>167400</v>
      </c>
      <c r="K167" s="924"/>
      <c r="L167" s="924"/>
      <c r="M167" s="924"/>
      <c r="N167" s="930"/>
      <c r="O167" s="118" t="s">
        <v>991</v>
      </c>
    </row>
    <row r="168" spans="1:34" ht="61.5" customHeight="1" x14ac:dyDescent="0.25">
      <c r="A168" s="109">
        <f t="shared" si="9"/>
        <v>166</v>
      </c>
      <c r="B168" s="920" t="s">
        <v>33</v>
      </c>
      <c r="C168" s="927" t="s">
        <v>12</v>
      </c>
      <c r="D168" s="922">
        <v>5070658</v>
      </c>
      <c r="E168" s="928" t="s">
        <v>1060</v>
      </c>
      <c r="F168" s="922" t="s">
        <v>14</v>
      </c>
      <c r="G168" s="923">
        <v>44195</v>
      </c>
      <c r="H168" s="923">
        <v>44348</v>
      </c>
      <c r="I168" s="929">
        <v>31</v>
      </c>
      <c r="J168" s="924">
        <v>1459808.6</v>
      </c>
      <c r="K168" s="924"/>
      <c r="L168" s="924"/>
      <c r="M168" s="924"/>
      <c r="N168" s="930"/>
      <c r="O168" s="919" t="s">
        <v>991</v>
      </c>
    </row>
    <row r="169" spans="1:34" ht="95.1" customHeight="1" x14ac:dyDescent="0.25">
      <c r="A169" s="109">
        <f t="shared" si="9"/>
        <v>167</v>
      </c>
      <c r="B169" s="192" t="s">
        <v>33</v>
      </c>
      <c r="C169" s="169" t="s">
        <v>278</v>
      </c>
      <c r="D169" s="129">
        <v>5070676</v>
      </c>
      <c r="E169" s="170" t="s">
        <v>1061</v>
      </c>
      <c r="F169" s="922" t="s">
        <v>14</v>
      </c>
      <c r="G169" s="130">
        <v>44195</v>
      </c>
      <c r="H169" s="130">
        <v>44348</v>
      </c>
      <c r="I169" s="193">
        <v>31</v>
      </c>
      <c r="J169" s="132">
        <v>695740</v>
      </c>
      <c r="K169" s="132"/>
      <c r="L169" s="132"/>
      <c r="M169" s="132"/>
      <c r="N169" s="171"/>
      <c r="O169" s="116" t="s">
        <v>991</v>
      </c>
      <c r="AD169" s="48"/>
      <c r="AE169" s="48"/>
      <c r="AF169" s="48"/>
      <c r="AG169" s="48"/>
      <c r="AH169" s="48"/>
    </row>
    <row r="170" spans="1:34" ht="103.5" customHeight="1" x14ac:dyDescent="0.25">
      <c r="A170" s="109">
        <f>A169+1</f>
        <v>168</v>
      </c>
      <c r="B170" s="203" t="s">
        <v>198</v>
      </c>
      <c r="C170" s="204" t="s">
        <v>726</v>
      </c>
      <c r="D170" s="129">
        <v>5039869</v>
      </c>
      <c r="E170" s="205" t="s">
        <v>725</v>
      </c>
      <c r="F170" s="206" t="s">
        <v>14</v>
      </c>
      <c r="G170" s="130">
        <v>43775</v>
      </c>
      <c r="H170" s="130">
        <v>43983</v>
      </c>
      <c r="I170" s="131" t="s">
        <v>536</v>
      </c>
      <c r="J170" s="132">
        <v>1128447.75</v>
      </c>
      <c r="K170" s="132"/>
      <c r="L170" s="132"/>
      <c r="M170" s="132"/>
      <c r="N170" s="171"/>
      <c r="O170" s="116" t="s">
        <v>935</v>
      </c>
      <c r="AD170" s="48"/>
      <c r="AE170" s="48"/>
      <c r="AF170" s="853"/>
      <c r="AG170" s="48"/>
      <c r="AH170" s="48"/>
    </row>
    <row r="171" spans="1:34" ht="79.5" customHeight="1" x14ac:dyDescent="0.25">
      <c r="A171" s="109">
        <f>1+A170</f>
        <v>169</v>
      </c>
      <c r="B171" s="203" t="s">
        <v>198</v>
      </c>
      <c r="C171" s="204" t="s">
        <v>32</v>
      </c>
      <c r="D171" s="129">
        <v>5007596</v>
      </c>
      <c r="E171" s="170" t="s">
        <v>450</v>
      </c>
      <c r="F171" s="129" t="s">
        <v>17</v>
      </c>
      <c r="G171" s="130">
        <v>43054</v>
      </c>
      <c r="H171" s="130">
        <v>41640</v>
      </c>
      <c r="I171" s="131" t="s">
        <v>325</v>
      </c>
      <c r="J171" s="132">
        <v>27400000</v>
      </c>
      <c r="K171" s="132">
        <v>27337493.600000001</v>
      </c>
      <c r="L171" s="132">
        <v>27023580.850000001</v>
      </c>
      <c r="M171" s="132">
        <v>24324348.02</v>
      </c>
      <c r="N171" s="171">
        <v>24324348.02</v>
      </c>
      <c r="O171" s="116" t="s">
        <v>935</v>
      </c>
      <c r="AD171" s="48"/>
      <c r="AE171" s="48"/>
      <c r="AF171" s="48"/>
      <c r="AG171" s="48"/>
      <c r="AH171" s="48"/>
    </row>
    <row r="172" spans="1:34" ht="60.75" customHeight="1" x14ac:dyDescent="0.25">
      <c r="A172" s="109">
        <f t="shared" ref="A172:A184" si="10">1+A171</f>
        <v>170</v>
      </c>
      <c r="B172" s="203" t="s">
        <v>198</v>
      </c>
      <c r="C172" s="204" t="s">
        <v>250</v>
      </c>
      <c r="D172" s="129">
        <v>5031665</v>
      </c>
      <c r="E172" s="170" t="s">
        <v>251</v>
      </c>
      <c r="F172" s="129" t="s">
        <v>14</v>
      </c>
      <c r="G172" s="207">
        <v>43404</v>
      </c>
      <c r="H172" s="130">
        <v>43839</v>
      </c>
      <c r="I172" s="131" t="s">
        <v>378</v>
      </c>
      <c r="J172" s="132">
        <v>230063.4</v>
      </c>
      <c r="K172" s="132">
        <v>230063.4</v>
      </c>
      <c r="L172" s="132">
        <v>230063.4</v>
      </c>
      <c r="M172" s="132">
        <v>230063.4</v>
      </c>
      <c r="N172" s="171"/>
      <c r="O172" s="116" t="s">
        <v>935</v>
      </c>
    </row>
    <row r="173" spans="1:34" ht="65.25" customHeight="1" x14ac:dyDescent="0.25">
      <c r="A173" s="109">
        <f t="shared" si="10"/>
        <v>171</v>
      </c>
      <c r="B173" s="203" t="s">
        <v>198</v>
      </c>
      <c r="C173" s="204" t="s">
        <v>255</v>
      </c>
      <c r="D173" s="129">
        <v>5031888</v>
      </c>
      <c r="E173" s="170" t="s">
        <v>447</v>
      </c>
      <c r="F173" s="129" t="s">
        <v>14</v>
      </c>
      <c r="G173" s="207">
        <v>43453</v>
      </c>
      <c r="H173" s="130">
        <v>44012</v>
      </c>
      <c r="I173" s="131" t="s">
        <v>773</v>
      </c>
      <c r="J173" s="132">
        <v>250000</v>
      </c>
      <c r="K173" s="132"/>
      <c r="L173" s="132"/>
      <c r="M173" s="132"/>
      <c r="N173" s="171"/>
      <c r="O173" s="116" t="s">
        <v>935</v>
      </c>
    </row>
    <row r="174" spans="1:34" ht="49.5" customHeight="1" x14ac:dyDescent="0.25">
      <c r="A174" s="109">
        <f t="shared" si="10"/>
        <v>172</v>
      </c>
      <c r="B174" s="203" t="s">
        <v>198</v>
      </c>
      <c r="C174" s="204" t="s">
        <v>256</v>
      </c>
      <c r="D174" s="129">
        <v>5031207</v>
      </c>
      <c r="E174" s="170" t="s">
        <v>257</v>
      </c>
      <c r="F174" s="129" t="s">
        <v>14</v>
      </c>
      <c r="G174" s="207">
        <v>43453</v>
      </c>
      <c r="H174" s="130">
        <v>43920</v>
      </c>
      <c r="I174" s="131" t="s">
        <v>347</v>
      </c>
      <c r="J174" s="132">
        <v>1235000</v>
      </c>
      <c r="K174" s="132">
        <v>229214</v>
      </c>
      <c r="L174" s="132">
        <v>229214</v>
      </c>
      <c r="M174" s="132">
        <v>229214</v>
      </c>
      <c r="N174" s="171"/>
      <c r="O174" s="116" t="s">
        <v>935</v>
      </c>
    </row>
    <row r="175" spans="1:34" ht="111.75" customHeight="1" x14ac:dyDescent="0.25">
      <c r="A175" s="109">
        <f>1+A174</f>
        <v>173</v>
      </c>
      <c r="B175" s="203" t="s">
        <v>198</v>
      </c>
      <c r="C175" s="204" t="s">
        <v>12</v>
      </c>
      <c r="D175" s="129">
        <v>5030399</v>
      </c>
      <c r="E175" s="170" t="s">
        <v>451</v>
      </c>
      <c r="F175" s="129" t="s">
        <v>14</v>
      </c>
      <c r="G175" s="207">
        <v>43305</v>
      </c>
      <c r="H175" s="130">
        <v>43787</v>
      </c>
      <c r="I175" s="131" t="s">
        <v>331</v>
      </c>
      <c r="J175" s="132">
        <v>1339200</v>
      </c>
      <c r="K175" s="132"/>
      <c r="L175" s="132"/>
      <c r="M175" s="132"/>
      <c r="N175" s="171"/>
      <c r="O175" s="116" t="s">
        <v>935</v>
      </c>
    </row>
    <row r="176" spans="1:34" ht="90.75" customHeight="1" x14ac:dyDescent="0.25">
      <c r="A176" s="109">
        <f>1+A175</f>
        <v>174</v>
      </c>
      <c r="B176" s="203" t="s">
        <v>198</v>
      </c>
      <c r="C176" s="204" t="s">
        <v>199</v>
      </c>
      <c r="D176" s="129">
        <v>5009732</v>
      </c>
      <c r="E176" s="170" t="s">
        <v>200</v>
      </c>
      <c r="F176" s="129" t="s">
        <v>14</v>
      </c>
      <c r="G176" s="207">
        <v>43025</v>
      </c>
      <c r="H176" s="130">
        <v>43412</v>
      </c>
      <c r="I176" s="131" t="s">
        <v>346</v>
      </c>
      <c r="J176" s="132">
        <v>1122054.19</v>
      </c>
      <c r="K176" s="132">
        <v>1122054.19</v>
      </c>
      <c r="L176" s="132">
        <v>582700.59</v>
      </c>
      <c r="M176" s="132">
        <v>582700.59</v>
      </c>
      <c r="N176" s="171">
        <v>70937.86</v>
      </c>
      <c r="O176" s="116" t="s">
        <v>935</v>
      </c>
    </row>
    <row r="177" spans="1:15" ht="63.75" customHeight="1" x14ac:dyDescent="0.25">
      <c r="A177" s="109">
        <f t="shared" si="10"/>
        <v>175</v>
      </c>
      <c r="B177" s="203" t="s">
        <v>198</v>
      </c>
      <c r="C177" s="204" t="s">
        <v>252</v>
      </c>
      <c r="D177" s="129">
        <v>5031761</v>
      </c>
      <c r="E177" s="170" t="s">
        <v>253</v>
      </c>
      <c r="F177" s="129" t="s">
        <v>14</v>
      </c>
      <c r="G177" s="207">
        <v>43404</v>
      </c>
      <c r="H177" s="130">
        <v>43524</v>
      </c>
      <c r="I177" s="131" t="s">
        <v>319</v>
      </c>
      <c r="J177" s="134">
        <v>115000</v>
      </c>
      <c r="K177" s="132">
        <v>74400</v>
      </c>
      <c r="L177" s="132"/>
      <c r="M177" s="132"/>
      <c r="N177" s="171"/>
      <c r="O177" s="116" t="s">
        <v>935</v>
      </c>
    </row>
    <row r="178" spans="1:15" ht="90.75" customHeight="1" x14ac:dyDescent="0.25">
      <c r="A178" s="109">
        <f t="shared" si="10"/>
        <v>176</v>
      </c>
      <c r="B178" s="203" t="s">
        <v>198</v>
      </c>
      <c r="C178" s="204" t="s">
        <v>254</v>
      </c>
      <c r="D178" s="129">
        <v>5031717</v>
      </c>
      <c r="E178" s="170" t="s">
        <v>448</v>
      </c>
      <c r="F178" s="129" t="s">
        <v>14</v>
      </c>
      <c r="G178" s="207">
        <v>43404</v>
      </c>
      <c r="H178" s="130">
        <v>43524</v>
      </c>
      <c r="I178" s="131" t="s">
        <v>319</v>
      </c>
      <c r="J178" s="134">
        <v>388700</v>
      </c>
      <c r="K178" s="132"/>
      <c r="L178" s="132"/>
      <c r="M178" s="132"/>
      <c r="N178" s="171"/>
      <c r="O178" s="116" t="s">
        <v>935</v>
      </c>
    </row>
    <row r="179" spans="1:15" ht="90.75" customHeight="1" x14ac:dyDescent="0.25">
      <c r="A179" s="109">
        <f t="shared" si="10"/>
        <v>177</v>
      </c>
      <c r="B179" s="932" t="s">
        <v>198</v>
      </c>
      <c r="C179" s="933" t="s">
        <v>249</v>
      </c>
      <c r="D179" s="922">
        <v>5031288</v>
      </c>
      <c r="E179" s="928" t="s">
        <v>449</v>
      </c>
      <c r="F179" s="922" t="s">
        <v>14</v>
      </c>
      <c r="G179" s="934">
        <v>43453</v>
      </c>
      <c r="H179" s="923">
        <v>44012</v>
      </c>
      <c r="I179" s="919" t="s">
        <v>773</v>
      </c>
      <c r="J179" s="935">
        <v>250000</v>
      </c>
      <c r="K179" s="924"/>
      <c r="L179" s="924"/>
      <c r="M179" s="924"/>
      <c r="N179" s="930"/>
      <c r="O179" s="919" t="s">
        <v>935</v>
      </c>
    </row>
    <row r="180" spans="1:15" ht="90.75" customHeight="1" x14ac:dyDescent="0.25">
      <c r="A180" s="109">
        <f t="shared" si="10"/>
        <v>178</v>
      </c>
      <c r="B180" s="932" t="s">
        <v>198</v>
      </c>
      <c r="C180" s="933" t="s">
        <v>254</v>
      </c>
      <c r="D180" s="922">
        <v>5073450</v>
      </c>
      <c r="E180" s="928" t="s">
        <v>1065</v>
      </c>
      <c r="F180" s="922" t="s">
        <v>14</v>
      </c>
      <c r="G180" s="934">
        <v>44182</v>
      </c>
      <c r="H180" s="923">
        <v>44287</v>
      </c>
      <c r="I180" s="919" t="s">
        <v>216</v>
      </c>
      <c r="J180" s="935">
        <v>814900</v>
      </c>
      <c r="K180" s="924"/>
      <c r="L180" s="924"/>
      <c r="M180" s="924"/>
      <c r="N180" s="930"/>
      <c r="O180" s="919" t="s">
        <v>991</v>
      </c>
    </row>
    <row r="181" spans="1:15" ht="90.75" customHeight="1" x14ac:dyDescent="0.25">
      <c r="A181" s="109">
        <f t="shared" si="10"/>
        <v>179</v>
      </c>
      <c r="B181" s="932" t="s">
        <v>198</v>
      </c>
      <c r="C181" s="933" t="s">
        <v>254</v>
      </c>
      <c r="D181" s="922">
        <v>5073755</v>
      </c>
      <c r="E181" s="928" t="s">
        <v>1066</v>
      </c>
      <c r="F181" s="922" t="s">
        <v>14</v>
      </c>
      <c r="G181" s="934">
        <v>44195</v>
      </c>
      <c r="H181" s="923">
        <v>44235</v>
      </c>
      <c r="I181" s="919" t="s">
        <v>349</v>
      </c>
      <c r="J181" s="935">
        <v>656790</v>
      </c>
      <c r="K181" s="924"/>
      <c r="L181" s="924"/>
      <c r="M181" s="924"/>
      <c r="N181" s="930"/>
      <c r="O181" s="919" t="s">
        <v>991</v>
      </c>
    </row>
    <row r="182" spans="1:15" ht="90.75" customHeight="1" x14ac:dyDescent="0.25">
      <c r="A182" s="109">
        <f t="shared" si="10"/>
        <v>180</v>
      </c>
      <c r="B182" s="932" t="s">
        <v>198</v>
      </c>
      <c r="C182" s="933" t="s">
        <v>252</v>
      </c>
      <c r="D182" s="922">
        <v>5072598</v>
      </c>
      <c r="E182" s="928" t="s">
        <v>1067</v>
      </c>
      <c r="F182" s="922" t="s">
        <v>14</v>
      </c>
      <c r="G182" s="934">
        <v>44181</v>
      </c>
      <c r="H182" s="923">
        <v>44300</v>
      </c>
      <c r="I182" s="919" t="s">
        <v>347</v>
      </c>
      <c r="J182" s="935">
        <v>177958</v>
      </c>
      <c r="K182" s="924"/>
      <c r="L182" s="924"/>
      <c r="M182" s="924"/>
      <c r="N182" s="930"/>
      <c r="O182" s="919" t="s">
        <v>991</v>
      </c>
    </row>
    <row r="183" spans="1:15" ht="90.75" customHeight="1" x14ac:dyDescent="0.25">
      <c r="A183" s="109">
        <f t="shared" si="10"/>
        <v>181</v>
      </c>
      <c r="B183" s="932" t="s">
        <v>198</v>
      </c>
      <c r="C183" s="933" t="s">
        <v>250</v>
      </c>
      <c r="D183" s="922">
        <v>5072617</v>
      </c>
      <c r="E183" s="928" t="s">
        <v>251</v>
      </c>
      <c r="F183" s="922" t="s">
        <v>14</v>
      </c>
      <c r="G183" s="934">
        <v>44189</v>
      </c>
      <c r="H183" s="923">
        <v>44235</v>
      </c>
      <c r="I183" s="919" t="s">
        <v>349</v>
      </c>
      <c r="J183" s="935">
        <v>716828</v>
      </c>
      <c r="K183" s="924"/>
      <c r="L183" s="924"/>
      <c r="M183" s="924"/>
      <c r="N183" s="930"/>
      <c r="O183" s="919" t="s">
        <v>991</v>
      </c>
    </row>
    <row r="184" spans="1:15" ht="81" customHeight="1" x14ac:dyDescent="0.25">
      <c r="A184" s="109">
        <f t="shared" si="10"/>
        <v>182</v>
      </c>
      <c r="B184" s="203" t="s">
        <v>198</v>
      </c>
      <c r="C184" s="204" t="s">
        <v>255</v>
      </c>
      <c r="D184" s="129">
        <v>5073393</v>
      </c>
      <c r="E184" s="170" t="s">
        <v>1068</v>
      </c>
      <c r="F184" s="922" t="s">
        <v>14</v>
      </c>
      <c r="G184" s="207">
        <v>44188</v>
      </c>
      <c r="H184" s="130">
        <v>44235</v>
      </c>
      <c r="I184" s="131" t="s">
        <v>346</v>
      </c>
      <c r="J184" s="132">
        <v>121600</v>
      </c>
      <c r="K184" s="132"/>
      <c r="L184" s="132"/>
      <c r="M184" s="132"/>
      <c r="N184" s="171"/>
      <c r="O184" s="919" t="s">
        <v>991</v>
      </c>
    </row>
    <row r="185" spans="1:15" ht="95.25" customHeight="1" x14ac:dyDescent="0.25">
      <c r="A185" s="109">
        <f>1+A184</f>
        <v>183</v>
      </c>
      <c r="B185" s="220" t="s">
        <v>207</v>
      </c>
      <c r="C185" s="169" t="s">
        <v>259</v>
      </c>
      <c r="D185" s="129">
        <v>5035324</v>
      </c>
      <c r="E185" s="170" t="s">
        <v>260</v>
      </c>
      <c r="F185" s="131" t="s">
        <v>14</v>
      </c>
      <c r="G185" s="130">
        <v>43418</v>
      </c>
      <c r="H185" s="130">
        <v>43469</v>
      </c>
      <c r="I185" s="247" t="s">
        <v>316</v>
      </c>
      <c r="J185" s="134">
        <v>470000</v>
      </c>
      <c r="K185" s="132">
        <v>226287.6</v>
      </c>
      <c r="L185" s="132"/>
      <c r="M185" s="132"/>
      <c r="N185" s="171"/>
      <c r="O185" s="116" t="s">
        <v>935</v>
      </c>
    </row>
    <row r="186" spans="1:15" ht="87.75" customHeight="1" x14ac:dyDescent="0.25">
      <c r="A186" s="109">
        <f>A185+1</f>
        <v>184</v>
      </c>
      <c r="B186" s="220" t="s">
        <v>207</v>
      </c>
      <c r="C186" s="169" t="s">
        <v>12</v>
      </c>
      <c r="D186" s="129">
        <v>5010165</v>
      </c>
      <c r="E186" s="170" t="s">
        <v>213</v>
      </c>
      <c r="F186" s="131" t="s">
        <v>14</v>
      </c>
      <c r="G186" s="130">
        <v>43052</v>
      </c>
      <c r="H186" s="130">
        <v>43419</v>
      </c>
      <c r="I186" s="247" t="s">
        <v>344</v>
      </c>
      <c r="J186" s="134">
        <v>4340000</v>
      </c>
      <c r="K186" s="132"/>
      <c r="L186" s="132"/>
      <c r="M186" s="132"/>
      <c r="N186" s="171"/>
      <c r="O186" s="116" t="s">
        <v>935</v>
      </c>
    </row>
    <row r="187" spans="1:15" ht="65.25" customHeight="1" x14ac:dyDescent="0.25">
      <c r="A187" s="109">
        <f t="shared" ref="A187:A208" si="11">A186+1</f>
        <v>185</v>
      </c>
      <c r="B187" s="220" t="s">
        <v>207</v>
      </c>
      <c r="C187" s="169" t="s">
        <v>288</v>
      </c>
      <c r="D187" s="129">
        <v>5033708</v>
      </c>
      <c r="E187" s="170" t="s">
        <v>355</v>
      </c>
      <c r="F187" s="131" t="s">
        <v>14</v>
      </c>
      <c r="G187" s="130">
        <v>43612</v>
      </c>
      <c r="H187" s="130">
        <v>43619</v>
      </c>
      <c r="I187" s="247" t="s">
        <v>375</v>
      </c>
      <c r="J187" s="134">
        <v>75000</v>
      </c>
      <c r="K187" s="132">
        <v>46748</v>
      </c>
      <c r="L187" s="132"/>
      <c r="M187" s="132"/>
      <c r="N187" s="171"/>
      <c r="O187" s="116" t="s">
        <v>935</v>
      </c>
    </row>
    <row r="188" spans="1:15" ht="78" customHeight="1" x14ac:dyDescent="0.25">
      <c r="A188" s="109">
        <f>A187+1</f>
        <v>186</v>
      </c>
      <c r="B188" s="220" t="s">
        <v>207</v>
      </c>
      <c r="C188" s="169" t="s">
        <v>270</v>
      </c>
      <c r="D188" s="129">
        <v>5041837</v>
      </c>
      <c r="E188" s="170" t="s">
        <v>360</v>
      </c>
      <c r="F188" s="131" t="s">
        <v>14</v>
      </c>
      <c r="G188" s="130">
        <v>43564</v>
      </c>
      <c r="H188" s="130">
        <v>43570</v>
      </c>
      <c r="I188" s="247" t="s">
        <v>203</v>
      </c>
      <c r="J188" s="134">
        <v>430000</v>
      </c>
      <c r="K188" s="132"/>
      <c r="L188" s="132"/>
      <c r="M188" s="132"/>
      <c r="N188" s="171"/>
      <c r="O188" s="116" t="s">
        <v>935</v>
      </c>
    </row>
    <row r="189" spans="1:15" ht="66.75" customHeight="1" x14ac:dyDescent="0.25">
      <c r="A189" s="109">
        <f t="shared" si="11"/>
        <v>187</v>
      </c>
      <c r="B189" s="220" t="s">
        <v>207</v>
      </c>
      <c r="C189" s="169" t="s">
        <v>363</v>
      </c>
      <c r="D189" s="129">
        <v>5037459</v>
      </c>
      <c r="E189" s="170" t="s">
        <v>364</v>
      </c>
      <c r="F189" s="131" t="s">
        <v>14</v>
      </c>
      <c r="G189" s="130">
        <v>43444</v>
      </c>
      <c r="H189" s="130">
        <v>43468</v>
      </c>
      <c r="I189" s="247" t="s">
        <v>344</v>
      </c>
      <c r="J189" s="132">
        <v>468720</v>
      </c>
      <c r="K189" s="132">
        <v>468720</v>
      </c>
      <c r="L189" s="132">
        <v>251720</v>
      </c>
      <c r="M189" s="132">
        <v>251720</v>
      </c>
      <c r="N189" s="171"/>
      <c r="O189" s="116" t="s">
        <v>935</v>
      </c>
    </row>
    <row r="190" spans="1:15" ht="93.75" customHeight="1" x14ac:dyDescent="0.25">
      <c r="A190" s="109">
        <f t="shared" si="11"/>
        <v>188</v>
      </c>
      <c r="B190" s="220" t="s">
        <v>207</v>
      </c>
      <c r="C190" s="169" t="s">
        <v>268</v>
      </c>
      <c r="D190" s="129">
        <v>5041425</v>
      </c>
      <c r="E190" s="170" t="s">
        <v>351</v>
      </c>
      <c r="F190" s="131" t="s">
        <v>14</v>
      </c>
      <c r="G190" s="130">
        <v>43511</v>
      </c>
      <c r="H190" s="130">
        <v>43724</v>
      </c>
      <c r="I190" s="247" t="s">
        <v>284</v>
      </c>
      <c r="J190" s="134">
        <v>1715350.4</v>
      </c>
      <c r="K190" s="134">
        <v>365750.4</v>
      </c>
      <c r="L190" s="132">
        <v>353570.65</v>
      </c>
      <c r="M190" s="132">
        <v>353570.65</v>
      </c>
      <c r="N190" s="171"/>
      <c r="O190" s="116" t="s">
        <v>935</v>
      </c>
    </row>
    <row r="191" spans="1:15" ht="74.25" customHeight="1" x14ac:dyDescent="0.25">
      <c r="A191" s="109">
        <f>A190+1</f>
        <v>189</v>
      </c>
      <c r="B191" s="220" t="s">
        <v>207</v>
      </c>
      <c r="C191" s="169" t="s">
        <v>265</v>
      </c>
      <c r="D191" s="129">
        <v>5041882</v>
      </c>
      <c r="E191" s="170" t="s">
        <v>266</v>
      </c>
      <c r="F191" s="131" t="s">
        <v>14</v>
      </c>
      <c r="G191" s="130">
        <v>43544</v>
      </c>
      <c r="H191" s="130">
        <v>43556</v>
      </c>
      <c r="I191" s="247" t="s">
        <v>376</v>
      </c>
      <c r="J191" s="134">
        <v>115000</v>
      </c>
      <c r="K191" s="132">
        <v>113881.60000000001</v>
      </c>
      <c r="L191" s="132">
        <v>113881.60000000001</v>
      </c>
      <c r="M191" s="132">
        <v>113881.60000000001</v>
      </c>
      <c r="N191" s="171"/>
      <c r="O191" s="116" t="s">
        <v>935</v>
      </c>
    </row>
    <row r="192" spans="1:15" ht="66" customHeight="1" x14ac:dyDescent="0.25">
      <c r="A192" s="109">
        <f t="shared" si="11"/>
        <v>190</v>
      </c>
      <c r="B192" s="220" t="s">
        <v>207</v>
      </c>
      <c r="C192" s="169" t="s">
        <v>24</v>
      </c>
      <c r="D192" s="129">
        <v>5032515</v>
      </c>
      <c r="E192" s="170" t="s">
        <v>359</v>
      </c>
      <c r="F192" s="131" t="s">
        <v>14</v>
      </c>
      <c r="G192" s="130">
        <v>43392</v>
      </c>
      <c r="H192" s="130">
        <v>43551</v>
      </c>
      <c r="I192" s="247" t="s">
        <v>373</v>
      </c>
      <c r="J192" s="134">
        <v>2500000</v>
      </c>
      <c r="K192" s="132"/>
      <c r="L192" s="132"/>
      <c r="M192" s="132"/>
      <c r="N192" s="171"/>
      <c r="O192" s="116" t="s">
        <v>935</v>
      </c>
    </row>
    <row r="193" spans="1:15" ht="84" customHeight="1" x14ac:dyDescent="0.25">
      <c r="A193" s="109">
        <f t="shared" si="11"/>
        <v>191</v>
      </c>
      <c r="B193" s="220" t="s">
        <v>207</v>
      </c>
      <c r="C193" s="169" t="s">
        <v>261</v>
      </c>
      <c r="D193" s="129">
        <v>5035550</v>
      </c>
      <c r="E193" s="170" t="s">
        <v>366</v>
      </c>
      <c r="F193" s="131" t="s">
        <v>14</v>
      </c>
      <c r="G193" s="130">
        <v>43434</v>
      </c>
      <c r="H193" s="130">
        <v>43468</v>
      </c>
      <c r="I193" s="247" t="s">
        <v>344</v>
      </c>
      <c r="J193" s="132">
        <v>458118.40000000002</v>
      </c>
      <c r="K193" s="132">
        <v>449214.8</v>
      </c>
      <c r="L193" s="132">
        <v>449214.8</v>
      </c>
      <c r="M193" s="132">
        <v>449214.8</v>
      </c>
      <c r="N193" s="171"/>
      <c r="O193" s="116" t="s">
        <v>935</v>
      </c>
    </row>
    <row r="194" spans="1:15" ht="81.75" customHeight="1" x14ac:dyDescent="0.25">
      <c r="A194" s="109">
        <f t="shared" si="11"/>
        <v>192</v>
      </c>
      <c r="B194" s="220" t="s">
        <v>207</v>
      </c>
      <c r="C194" s="169" t="s">
        <v>273</v>
      </c>
      <c r="D194" s="129">
        <v>5038150</v>
      </c>
      <c r="E194" s="170" t="s">
        <v>352</v>
      </c>
      <c r="F194" s="131" t="s">
        <v>14</v>
      </c>
      <c r="G194" s="130">
        <v>43500</v>
      </c>
      <c r="H194" s="130">
        <v>43497</v>
      </c>
      <c r="I194" s="247" t="s">
        <v>331</v>
      </c>
      <c r="J194" s="132">
        <v>84196</v>
      </c>
      <c r="K194" s="132">
        <v>84196</v>
      </c>
      <c r="L194" s="132">
        <v>84196</v>
      </c>
      <c r="M194" s="132">
        <v>84196</v>
      </c>
      <c r="N194" s="171"/>
      <c r="O194" s="116" t="s">
        <v>935</v>
      </c>
    </row>
    <row r="195" spans="1:15" ht="81" customHeight="1" x14ac:dyDescent="0.25">
      <c r="A195" s="109">
        <f t="shared" si="11"/>
        <v>193</v>
      </c>
      <c r="B195" s="220" t="s">
        <v>207</v>
      </c>
      <c r="C195" s="169" t="s">
        <v>264</v>
      </c>
      <c r="D195" s="129">
        <v>5036160</v>
      </c>
      <c r="E195" s="170" t="s">
        <v>372</v>
      </c>
      <c r="F195" s="131" t="s">
        <v>14</v>
      </c>
      <c r="G195" s="130">
        <v>43438</v>
      </c>
      <c r="H195" s="130">
        <v>43621</v>
      </c>
      <c r="I195" s="247" t="s">
        <v>378</v>
      </c>
      <c r="J195" s="134">
        <v>552000</v>
      </c>
      <c r="K195" s="132"/>
      <c r="L195" s="132"/>
      <c r="M195" s="132"/>
      <c r="N195" s="171"/>
      <c r="O195" s="116" t="s">
        <v>935</v>
      </c>
    </row>
    <row r="196" spans="1:15" ht="82.5" customHeight="1" x14ac:dyDescent="0.25">
      <c r="A196" s="109">
        <f>A195+1</f>
        <v>194</v>
      </c>
      <c r="B196" s="220" t="s">
        <v>207</v>
      </c>
      <c r="C196" s="169" t="s">
        <v>267</v>
      </c>
      <c r="D196" s="129">
        <v>5042964</v>
      </c>
      <c r="E196" s="170" t="s">
        <v>361</v>
      </c>
      <c r="F196" s="131" t="s">
        <v>14</v>
      </c>
      <c r="G196" s="130">
        <v>43551</v>
      </c>
      <c r="H196" s="130">
        <v>43556</v>
      </c>
      <c r="I196" s="247" t="s">
        <v>377</v>
      </c>
      <c r="J196" s="134">
        <v>525542.44999999995</v>
      </c>
      <c r="K196" s="132">
        <v>345542.45</v>
      </c>
      <c r="L196" s="132"/>
      <c r="M196" s="132"/>
      <c r="N196" s="171"/>
      <c r="O196" s="116" t="s">
        <v>935</v>
      </c>
    </row>
    <row r="197" spans="1:15" ht="108" customHeight="1" x14ac:dyDescent="0.25">
      <c r="A197" s="109">
        <f t="shared" si="11"/>
        <v>195</v>
      </c>
      <c r="B197" s="220" t="s">
        <v>207</v>
      </c>
      <c r="C197" s="169" t="s">
        <v>197</v>
      </c>
      <c r="D197" s="129">
        <v>5008051</v>
      </c>
      <c r="E197" s="170" t="s">
        <v>350</v>
      </c>
      <c r="F197" s="131" t="s">
        <v>14</v>
      </c>
      <c r="G197" s="130">
        <v>43000</v>
      </c>
      <c r="H197" s="130">
        <v>42979</v>
      </c>
      <c r="I197" s="247" t="s">
        <v>205</v>
      </c>
      <c r="J197" s="132">
        <v>5000000</v>
      </c>
      <c r="K197" s="132">
        <v>3483519.55</v>
      </c>
      <c r="L197" s="132">
        <v>2443631.9500000002</v>
      </c>
      <c r="M197" s="132">
        <v>2443631.9500000002</v>
      </c>
      <c r="N197" s="171">
        <v>989110.66</v>
      </c>
      <c r="O197" s="116" t="s">
        <v>935</v>
      </c>
    </row>
    <row r="198" spans="1:15" ht="94.5" customHeight="1" x14ac:dyDescent="0.25">
      <c r="A198" s="109">
        <f t="shared" si="11"/>
        <v>196</v>
      </c>
      <c r="B198" s="220" t="s">
        <v>207</v>
      </c>
      <c r="C198" s="169" t="s">
        <v>774</v>
      </c>
      <c r="D198" s="129">
        <v>5043322</v>
      </c>
      <c r="E198" s="170" t="s">
        <v>775</v>
      </c>
      <c r="F198" s="131" t="s">
        <v>14</v>
      </c>
      <c r="G198" s="130">
        <v>43822</v>
      </c>
      <c r="H198" s="130">
        <v>43819</v>
      </c>
      <c r="I198" s="247" t="s">
        <v>377</v>
      </c>
      <c r="J198" s="132">
        <v>783000</v>
      </c>
      <c r="K198" s="132"/>
      <c r="L198" s="132"/>
      <c r="M198" s="132"/>
      <c r="N198" s="171"/>
      <c r="O198" s="116" t="s">
        <v>935</v>
      </c>
    </row>
    <row r="199" spans="1:15" ht="97.5" customHeight="1" x14ac:dyDescent="0.25">
      <c r="A199" s="109">
        <f t="shared" si="11"/>
        <v>197</v>
      </c>
      <c r="B199" s="220" t="s">
        <v>207</v>
      </c>
      <c r="C199" s="169" t="s">
        <v>272</v>
      </c>
      <c r="D199" s="129">
        <v>5043181</v>
      </c>
      <c r="E199" s="170" t="s">
        <v>369</v>
      </c>
      <c r="F199" s="131" t="s">
        <v>14</v>
      </c>
      <c r="G199" s="130">
        <v>43573</v>
      </c>
      <c r="H199" s="130">
        <v>43556</v>
      </c>
      <c r="I199" s="247" t="s">
        <v>377</v>
      </c>
      <c r="J199" s="134">
        <v>308993.59999999998</v>
      </c>
      <c r="K199" s="132">
        <v>273593.59999999998</v>
      </c>
      <c r="L199" s="132"/>
      <c r="M199" s="132"/>
      <c r="N199" s="171"/>
      <c r="O199" s="116" t="s">
        <v>935</v>
      </c>
    </row>
    <row r="200" spans="1:15" ht="94.5" customHeight="1" x14ac:dyDescent="0.25">
      <c r="A200" s="109">
        <f t="shared" si="11"/>
        <v>198</v>
      </c>
      <c r="B200" s="220" t="s">
        <v>207</v>
      </c>
      <c r="C200" s="169" t="s">
        <v>353</v>
      </c>
      <c r="D200" s="129">
        <v>5035516</v>
      </c>
      <c r="E200" s="170" t="s">
        <v>354</v>
      </c>
      <c r="F200" s="131" t="s">
        <v>14</v>
      </c>
      <c r="G200" s="130">
        <v>43551</v>
      </c>
      <c r="H200" s="130">
        <v>43587</v>
      </c>
      <c r="I200" s="247" t="s">
        <v>374</v>
      </c>
      <c r="J200" s="134">
        <v>521000</v>
      </c>
      <c r="K200" s="132"/>
      <c r="L200" s="132"/>
      <c r="M200" s="132"/>
      <c r="N200" s="171"/>
      <c r="O200" s="116" t="s">
        <v>935</v>
      </c>
    </row>
    <row r="201" spans="1:15" ht="97.5" customHeight="1" x14ac:dyDescent="0.25">
      <c r="A201" s="109">
        <f>A200+1</f>
        <v>199</v>
      </c>
      <c r="B201" s="220" t="s">
        <v>207</v>
      </c>
      <c r="C201" s="169" t="s">
        <v>262</v>
      </c>
      <c r="D201" s="129">
        <v>5032824</v>
      </c>
      <c r="E201" s="170" t="s">
        <v>368</v>
      </c>
      <c r="F201" s="131" t="s">
        <v>14</v>
      </c>
      <c r="G201" s="130">
        <v>43453</v>
      </c>
      <c r="H201" s="130">
        <v>43497</v>
      </c>
      <c r="I201" s="247" t="s">
        <v>376</v>
      </c>
      <c r="J201" s="134">
        <v>38960.800000000003</v>
      </c>
      <c r="K201" s="132">
        <v>38960.800000000003</v>
      </c>
      <c r="L201" s="132">
        <v>38960.800000000003</v>
      </c>
      <c r="M201" s="132">
        <v>38960.800000000003</v>
      </c>
      <c r="N201" s="171"/>
      <c r="O201" s="116" t="s">
        <v>935</v>
      </c>
    </row>
    <row r="202" spans="1:15" ht="78" customHeight="1" x14ac:dyDescent="0.25">
      <c r="A202" s="109">
        <f t="shared" si="11"/>
        <v>200</v>
      </c>
      <c r="B202" s="220" t="s">
        <v>207</v>
      </c>
      <c r="C202" s="169" t="s">
        <v>258</v>
      </c>
      <c r="D202" s="129">
        <v>5037476</v>
      </c>
      <c r="E202" s="170" t="s">
        <v>356</v>
      </c>
      <c r="F202" s="131" t="s">
        <v>14</v>
      </c>
      <c r="G202" s="130">
        <v>43444</v>
      </c>
      <c r="H202" s="130">
        <v>43468</v>
      </c>
      <c r="I202" s="247" t="s">
        <v>344</v>
      </c>
      <c r="J202" s="134">
        <v>390000</v>
      </c>
      <c r="K202" s="132"/>
      <c r="L202" s="132"/>
      <c r="M202" s="132"/>
      <c r="N202" s="171"/>
      <c r="O202" s="116" t="s">
        <v>935</v>
      </c>
    </row>
    <row r="203" spans="1:15" ht="100.5" customHeight="1" x14ac:dyDescent="0.25">
      <c r="A203" s="109">
        <f t="shared" si="11"/>
        <v>201</v>
      </c>
      <c r="B203" s="220" t="s">
        <v>207</v>
      </c>
      <c r="C203" s="169" t="s">
        <v>263</v>
      </c>
      <c r="D203" s="129">
        <v>5034897</v>
      </c>
      <c r="E203" s="170" t="s">
        <v>362</v>
      </c>
      <c r="F203" s="131" t="s">
        <v>14</v>
      </c>
      <c r="G203" s="130">
        <v>43416</v>
      </c>
      <c r="H203" s="130">
        <v>43467</v>
      </c>
      <c r="I203" s="247" t="s">
        <v>373</v>
      </c>
      <c r="J203" s="134">
        <v>651000</v>
      </c>
      <c r="K203" s="132"/>
      <c r="L203" s="132"/>
      <c r="M203" s="132"/>
      <c r="N203" s="171"/>
      <c r="O203" s="116" t="s">
        <v>935</v>
      </c>
    </row>
    <row r="204" spans="1:15" ht="135.75" customHeight="1" x14ac:dyDescent="0.25">
      <c r="A204" s="109">
        <f>A203+1</f>
        <v>202</v>
      </c>
      <c r="B204" s="220" t="s">
        <v>207</v>
      </c>
      <c r="C204" s="169" t="s">
        <v>271</v>
      </c>
      <c r="D204" s="129">
        <v>5033009</v>
      </c>
      <c r="E204" s="170" t="s">
        <v>370</v>
      </c>
      <c r="F204" s="131" t="s">
        <v>14</v>
      </c>
      <c r="G204" s="130">
        <v>43515</v>
      </c>
      <c r="H204" s="130">
        <v>43525</v>
      </c>
      <c r="I204" s="247" t="s">
        <v>349</v>
      </c>
      <c r="J204" s="134">
        <v>1361500</v>
      </c>
      <c r="K204" s="132"/>
      <c r="L204" s="132"/>
      <c r="M204" s="132"/>
      <c r="N204" s="171"/>
      <c r="O204" s="116" t="s">
        <v>935</v>
      </c>
    </row>
    <row r="205" spans="1:15" ht="118.5" customHeight="1" x14ac:dyDescent="0.25">
      <c r="A205" s="109">
        <f t="shared" si="11"/>
        <v>203</v>
      </c>
      <c r="B205" s="220" t="s">
        <v>207</v>
      </c>
      <c r="C205" s="169" t="s">
        <v>24</v>
      </c>
      <c r="D205" s="129">
        <v>5009758</v>
      </c>
      <c r="E205" s="170" t="s">
        <v>212</v>
      </c>
      <c r="F205" s="131" t="s">
        <v>14</v>
      </c>
      <c r="G205" s="130">
        <v>43047</v>
      </c>
      <c r="H205" s="130">
        <v>43052</v>
      </c>
      <c r="I205" s="247" t="s">
        <v>318</v>
      </c>
      <c r="J205" s="134">
        <v>2026500</v>
      </c>
      <c r="K205" s="132"/>
      <c r="L205" s="132"/>
      <c r="M205" s="132"/>
      <c r="N205" s="171"/>
      <c r="O205" s="116" t="s">
        <v>935</v>
      </c>
    </row>
    <row r="206" spans="1:15" ht="80.25" customHeight="1" x14ac:dyDescent="0.25">
      <c r="A206" s="109">
        <f>A205+1</f>
        <v>204</v>
      </c>
      <c r="B206" s="220" t="s">
        <v>207</v>
      </c>
      <c r="C206" s="169" t="s">
        <v>269</v>
      </c>
      <c r="D206" s="129">
        <v>5035060</v>
      </c>
      <c r="E206" s="170" t="s">
        <v>367</v>
      </c>
      <c r="F206" s="131" t="s">
        <v>14</v>
      </c>
      <c r="G206" s="130">
        <v>43511</v>
      </c>
      <c r="H206" s="130">
        <v>43497</v>
      </c>
      <c r="I206" s="247" t="s">
        <v>374</v>
      </c>
      <c r="J206" s="132">
        <v>521018</v>
      </c>
      <c r="K206" s="132"/>
      <c r="L206" s="132"/>
      <c r="M206" s="132"/>
      <c r="N206" s="171"/>
      <c r="O206" s="116" t="s">
        <v>935</v>
      </c>
    </row>
    <row r="207" spans="1:15" ht="90.75" customHeight="1" x14ac:dyDescent="0.25">
      <c r="A207" s="109">
        <f t="shared" si="11"/>
        <v>205</v>
      </c>
      <c r="B207" s="220" t="s">
        <v>207</v>
      </c>
      <c r="C207" s="169" t="s">
        <v>357</v>
      </c>
      <c r="D207" s="129">
        <v>5044861</v>
      </c>
      <c r="E207" s="170" t="s">
        <v>358</v>
      </c>
      <c r="F207" s="131" t="s">
        <v>14</v>
      </c>
      <c r="G207" s="130">
        <v>43732</v>
      </c>
      <c r="H207" s="130">
        <v>43739</v>
      </c>
      <c r="I207" s="247" t="s">
        <v>203</v>
      </c>
      <c r="J207" s="132">
        <v>109000</v>
      </c>
      <c r="K207" s="132"/>
      <c r="L207" s="132"/>
      <c r="M207" s="132"/>
      <c r="N207" s="171"/>
      <c r="O207" s="116" t="s">
        <v>935</v>
      </c>
    </row>
    <row r="208" spans="1:15" ht="95.25" customHeight="1" x14ac:dyDescent="0.25">
      <c r="A208" s="109">
        <f t="shared" si="11"/>
        <v>206</v>
      </c>
      <c r="B208" s="220" t="s">
        <v>207</v>
      </c>
      <c r="C208" s="169" t="s">
        <v>272</v>
      </c>
      <c r="D208" s="129">
        <v>5043340</v>
      </c>
      <c r="E208" s="170" t="s">
        <v>371</v>
      </c>
      <c r="F208" s="131" t="s">
        <v>14</v>
      </c>
      <c r="G208" s="130">
        <v>43580</v>
      </c>
      <c r="H208" s="130">
        <v>43595</v>
      </c>
      <c r="I208" s="247" t="s">
        <v>377</v>
      </c>
      <c r="J208" s="134">
        <v>300000</v>
      </c>
      <c r="K208" s="132"/>
      <c r="L208" s="132"/>
      <c r="M208" s="132"/>
      <c r="N208" s="171"/>
      <c r="O208" s="116" t="s">
        <v>935</v>
      </c>
    </row>
    <row r="209" spans="1:15" ht="103.5" customHeight="1" x14ac:dyDescent="0.25">
      <c r="A209" s="109">
        <f>A208+1</f>
        <v>207</v>
      </c>
      <c r="B209" s="220" t="s">
        <v>207</v>
      </c>
      <c r="C209" s="169" t="s">
        <v>211</v>
      </c>
      <c r="D209" s="129">
        <v>5009794</v>
      </c>
      <c r="E209" s="170" t="s">
        <v>214</v>
      </c>
      <c r="F209" s="131" t="s">
        <v>14</v>
      </c>
      <c r="G209" s="130">
        <v>43047</v>
      </c>
      <c r="H209" s="130">
        <v>43052</v>
      </c>
      <c r="I209" s="247" t="s">
        <v>318</v>
      </c>
      <c r="J209" s="134">
        <v>2525000</v>
      </c>
      <c r="K209" s="132"/>
      <c r="L209" s="132"/>
      <c r="M209" s="132"/>
      <c r="N209" s="171"/>
      <c r="O209" s="116" t="s">
        <v>935</v>
      </c>
    </row>
    <row r="210" spans="1:15" ht="103.5" customHeight="1" x14ac:dyDescent="0.25">
      <c r="A210" s="109">
        <f>A209+1</f>
        <v>208</v>
      </c>
      <c r="B210" s="220" t="s">
        <v>207</v>
      </c>
      <c r="C210" s="169" t="s">
        <v>289</v>
      </c>
      <c r="D210" s="129">
        <v>5044823</v>
      </c>
      <c r="E210" s="170" t="s">
        <v>365</v>
      </c>
      <c r="F210" s="131" t="s">
        <v>14</v>
      </c>
      <c r="G210" s="130">
        <v>43619</v>
      </c>
      <c r="H210" s="130">
        <v>43619</v>
      </c>
      <c r="I210" s="247" t="s">
        <v>346</v>
      </c>
      <c r="J210" s="134">
        <v>801000</v>
      </c>
      <c r="K210" s="132"/>
      <c r="L210" s="139"/>
      <c r="M210" s="139"/>
      <c r="N210" s="171"/>
      <c r="O210" s="118" t="s">
        <v>935</v>
      </c>
    </row>
    <row r="211" spans="1:15" ht="87.75" customHeight="1" x14ac:dyDescent="0.25">
      <c r="A211" s="109">
        <f>A210+1</f>
        <v>209</v>
      </c>
      <c r="B211" s="220" t="s">
        <v>207</v>
      </c>
      <c r="C211" s="169" t="s">
        <v>24</v>
      </c>
      <c r="D211" s="129">
        <v>5060301</v>
      </c>
      <c r="E211" s="170" t="s">
        <v>1038</v>
      </c>
      <c r="F211" s="131" t="s">
        <v>14</v>
      </c>
      <c r="G211" s="130">
        <v>44151</v>
      </c>
      <c r="H211" s="130">
        <v>44150</v>
      </c>
      <c r="I211" s="131">
        <v>26</v>
      </c>
      <c r="J211" s="134">
        <v>1192200</v>
      </c>
      <c r="K211" s="132"/>
      <c r="L211" s="132"/>
      <c r="M211" s="132"/>
      <c r="N211" s="171"/>
      <c r="O211" s="116" t="s">
        <v>935</v>
      </c>
    </row>
    <row r="212" spans="1:15" ht="63" customHeight="1" x14ac:dyDescent="0.25">
      <c r="A212" s="109">
        <f>1+A211</f>
        <v>210</v>
      </c>
      <c r="B212" s="192" t="s">
        <v>18</v>
      </c>
      <c r="C212" s="169" t="s">
        <v>227</v>
      </c>
      <c r="D212" s="129">
        <v>5016107</v>
      </c>
      <c r="E212" s="170" t="s">
        <v>432</v>
      </c>
      <c r="F212" s="129" t="s">
        <v>14</v>
      </c>
      <c r="G212" s="130">
        <v>43186</v>
      </c>
      <c r="H212" s="130">
        <v>43565</v>
      </c>
      <c r="I212" s="131" t="s">
        <v>374</v>
      </c>
      <c r="J212" s="132">
        <v>255000</v>
      </c>
      <c r="K212" s="132">
        <v>201574.39999999999</v>
      </c>
      <c r="L212" s="132">
        <v>201574.39999999999</v>
      </c>
      <c r="M212" s="132">
        <v>201574.39999999999</v>
      </c>
      <c r="N212" s="171">
        <v>89354.4</v>
      </c>
      <c r="O212" s="116" t="s">
        <v>935</v>
      </c>
    </row>
    <row r="213" spans="1:15" ht="126" customHeight="1" x14ac:dyDescent="0.25">
      <c r="A213" s="109">
        <f>1+A212</f>
        <v>211</v>
      </c>
      <c r="B213" s="192" t="s">
        <v>18</v>
      </c>
      <c r="C213" s="169" t="s">
        <v>12</v>
      </c>
      <c r="D213" s="129">
        <v>5001555</v>
      </c>
      <c r="E213" s="170" t="s">
        <v>19</v>
      </c>
      <c r="F213" s="129" t="s">
        <v>14</v>
      </c>
      <c r="G213" s="130">
        <v>42590</v>
      </c>
      <c r="H213" s="130">
        <v>42360</v>
      </c>
      <c r="I213" s="131" t="s">
        <v>331</v>
      </c>
      <c r="J213" s="132">
        <v>603260</v>
      </c>
      <c r="K213" s="132">
        <v>603260</v>
      </c>
      <c r="L213" s="132">
        <v>599386.64</v>
      </c>
      <c r="M213" s="132">
        <v>599386.64</v>
      </c>
      <c r="N213" s="171">
        <v>599386.64</v>
      </c>
      <c r="O213" s="116" t="s">
        <v>935</v>
      </c>
    </row>
    <row r="214" spans="1:15" ht="102" customHeight="1" x14ac:dyDescent="0.25">
      <c r="A214" s="109">
        <f t="shared" ref="A214:A231" si="12">1+A213</f>
        <v>212</v>
      </c>
      <c r="B214" s="192" t="s">
        <v>18</v>
      </c>
      <c r="C214" s="169" t="s">
        <v>228</v>
      </c>
      <c r="D214" s="129">
        <v>5027245</v>
      </c>
      <c r="E214" s="170" t="s">
        <v>425</v>
      </c>
      <c r="F214" s="129" t="s">
        <v>14</v>
      </c>
      <c r="G214" s="130">
        <v>43186</v>
      </c>
      <c r="H214" s="130">
        <v>43676</v>
      </c>
      <c r="I214" s="131" t="s">
        <v>373</v>
      </c>
      <c r="J214" s="132">
        <v>390000</v>
      </c>
      <c r="K214" s="132">
        <v>362328</v>
      </c>
      <c r="L214" s="132">
        <v>362328</v>
      </c>
      <c r="M214" s="132">
        <v>362328</v>
      </c>
      <c r="N214" s="171">
        <v>350262.21</v>
      </c>
      <c r="O214" s="116" t="s">
        <v>935</v>
      </c>
    </row>
    <row r="215" spans="1:15" ht="102.75" customHeight="1" x14ac:dyDescent="0.25">
      <c r="A215" s="109">
        <f t="shared" si="12"/>
        <v>213</v>
      </c>
      <c r="B215" s="192" t="s">
        <v>18</v>
      </c>
      <c r="C215" s="169" t="s">
        <v>280</v>
      </c>
      <c r="D215" s="129">
        <v>5033631</v>
      </c>
      <c r="E215" s="170" t="s">
        <v>433</v>
      </c>
      <c r="F215" s="129" t="s">
        <v>14</v>
      </c>
      <c r="G215" s="130">
        <v>43525</v>
      </c>
      <c r="H215" s="130">
        <v>44075</v>
      </c>
      <c r="I215" s="131" t="s">
        <v>343</v>
      </c>
      <c r="J215" s="134">
        <v>200000</v>
      </c>
      <c r="K215" s="132"/>
      <c r="L215" s="132"/>
      <c r="M215" s="132"/>
      <c r="N215" s="171"/>
      <c r="O215" s="116" t="s">
        <v>935</v>
      </c>
    </row>
    <row r="216" spans="1:15" ht="105.75" customHeight="1" x14ac:dyDescent="0.25">
      <c r="A216" s="109">
        <f t="shared" si="12"/>
        <v>214</v>
      </c>
      <c r="B216" s="192" t="s">
        <v>18</v>
      </c>
      <c r="C216" s="169" t="s">
        <v>280</v>
      </c>
      <c r="D216" s="129">
        <v>5031745</v>
      </c>
      <c r="E216" s="170" t="s">
        <v>281</v>
      </c>
      <c r="F216" s="129" t="s">
        <v>14</v>
      </c>
      <c r="G216" s="130">
        <v>43525</v>
      </c>
      <c r="H216" s="130">
        <v>43966</v>
      </c>
      <c r="I216" s="131" t="s">
        <v>376</v>
      </c>
      <c r="J216" s="134">
        <v>205000</v>
      </c>
      <c r="K216" s="132">
        <v>126858.68</v>
      </c>
      <c r="L216" s="132"/>
      <c r="M216" s="132"/>
      <c r="N216" s="171"/>
      <c r="O216" s="116" t="s">
        <v>935</v>
      </c>
    </row>
    <row r="217" spans="1:15" ht="87.75" customHeight="1" x14ac:dyDescent="0.25">
      <c r="A217" s="109">
        <f t="shared" si="12"/>
        <v>215</v>
      </c>
      <c r="B217" s="192" t="s">
        <v>18</v>
      </c>
      <c r="C217" s="169" t="s">
        <v>280</v>
      </c>
      <c r="D217" s="129">
        <v>5033625</v>
      </c>
      <c r="E217" s="170" t="s">
        <v>434</v>
      </c>
      <c r="F217" s="129" t="s">
        <v>14</v>
      </c>
      <c r="G217" s="130">
        <v>43525</v>
      </c>
      <c r="H217" s="130">
        <v>44075</v>
      </c>
      <c r="I217" s="131" t="s">
        <v>346</v>
      </c>
      <c r="J217" s="132">
        <v>191800</v>
      </c>
      <c r="K217" s="132"/>
      <c r="L217" s="132"/>
      <c r="M217" s="132"/>
      <c r="N217" s="171"/>
      <c r="O217" s="116" t="s">
        <v>935</v>
      </c>
    </row>
    <row r="218" spans="1:15" ht="87" customHeight="1" x14ac:dyDescent="0.25">
      <c r="A218" s="109">
        <f t="shared" si="12"/>
        <v>216</v>
      </c>
      <c r="B218" s="192" t="s">
        <v>18</v>
      </c>
      <c r="C218" s="169" t="s">
        <v>280</v>
      </c>
      <c r="D218" s="129">
        <v>5033627</v>
      </c>
      <c r="E218" s="170" t="s">
        <v>436</v>
      </c>
      <c r="F218" s="129" t="s">
        <v>14</v>
      </c>
      <c r="G218" s="130">
        <v>43525</v>
      </c>
      <c r="H218" s="130">
        <v>44075</v>
      </c>
      <c r="I218" s="131" t="s">
        <v>346</v>
      </c>
      <c r="J218" s="132">
        <v>200000</v>
      </c>
      <c r="K218" s="132"/>
      <c r="L218" s="132"/>
      <c r="M218" s="132"/>
      <c r="N218" s="171"/>
      <c r="O218" s="116" t="s">
        <v>935</v>
      </c>
    </row>
    <row r="219" spans="1:15" ht="87" customHeight="1" x14ac:dyDescent="0.25">
      <c r="A219" s="109">
        <f t="shared" si="12"/>
        <v>217</v>
      </c>
      <c r="B219" s="192" t="s">
        <v>18</v>
      </c>
      <c r="C219" s="169" t="s">
        <v>280</v>
      </c>
      <c r="D219" s="129">
        <v>5044862</v>
      </c>
      <c r="E219" s="170" t="s">
        <v>435</v>
      </c>
      <c r="F219" s="129" t="s">
        <v>14</v>
      </c>
      <c r="G219" s="130">
        <v>43741</v>
      </c>
      <c r="H219" s="130">
        <v>43878</v>
      </c>
      <c r="I219" s="131" t="s">
        <v>344</v>
      </c>
      <c r="J219" s="132">
        <v>290000</v>
      </c>
      <c r="K219" s="132"/>
      <c r="L219" s="132"/>
      <c r="M219" s="132"/>
      <c r="N219" s="171"/>
      <c r="O219" s="116" t="s">
        <v>935</v>
      </c>
    </row>
    <row r="220" spans="1:15" ht="87" customHeight="1" x14ac:dyDescent="0.25">
      <c r="A220" s="109">
        <f t="shared" si="12"/>
        <v>218</v>
      </c>
      <c r="B220" s="192" t="s">
        <v>18</v>
      </c>
      <c r="C220" s="169" t="s">
        <v>427</v>
      </c>
      <c r="D220" s="129">
        <v>5041879</v>
      </c>
      <c r="E220" s="170" t="s">
        <v>428</v>
      </c>
      <c r="F220" s="129" t="s">
        <v>14</v>
      </c>
      <c r="G220" s="130">
        <v>43741</v>
      </c>
      <c r="H220" s="130">
        <v>43927</v>
      </c>
      <c r="I220" s="131" t="s">
        <v>331</v>
      </c>
      <c r="J220" s="132">
        <v>1842000</v>
      </c>
      <c r="K220" s="132"/>
      <c r="L220" s="132"/>
      <c r="M220" s="132"/>
      <c r="N220" s="171"/>
      <c r="O220" s="116" t="s">
        <v>935</v>
      </c>
    </row>
    <row r="221" spans="1:15" ht="87" customHeight="1" x14ac:dyDescent="0.25">
      <c r="A221" s="109">
        <f t="shared" si="12"/>
        <v>219</v>
      </c>
      <c r="B221" s="192" t="s">
        <v>18</v>
      </c>
      <c r="C221" s="169" t="s">
        <v>280</v>
      </c>
      <c r="D221" s="129">
        <v>5045009</v>
      </c>
      <c r="E221" s="170" t="s">
        <v>430</v>
      </c>
      <c r="F221" s="129" t="s">
        <v>14</v>
      </c>
      <c r="G221" s="130">
        <v>43741</v>
      </c>
      <c r="H221" s="130">
        <v>43934</v>
      </c>
      <c r="I221" s="131" t="s">
        <v>375</v>
      </c>
      <c r="J221" s="132">
        <v>380000</v>
      </c>
      <c r="K221" s="132">
        <v>234319.91</v>
      </c>
      <c r="L221" s="132"/>
      <c r="M221" s="132"/>
      <c r="N221" s="171"/>
      <c r="O221" s="116" t="s">
        <v>935</v>
      </c>
    </row>
    <row r="222" spans="1:15" ht="110.1" customHeight="1" x14ac:dyDescent="0.25">
      <c r="A222" s="109">
        <f t="shared" si="12"/>
        <v>220</v>
      </c>
      <c r="B222" s="192" t="s">
        <v>18</v>
      </c>
      <c r="C222" s="169" t="s">
        <v>32</v>
      </c>
      <c r="D222" s="129">
        <v>5002225</v>
      </c>
      <c r="E222" s="170" t="s">
        <v>424</v>
      </c>
      <c r="F222" s="129" t="s">
        <v>17</v>
      </c>
      <c r="G222" s="130">
        <v>42705</v>
      </c>
      <c r="H222" s="130">
        <v>42370</v>
      </c>
      <c r="I222" s="131" t="s">
        <v>437</v>
      </c>
      <c r="J222" s="132">
        <v>2540510.9500000002</v>
      </c>
      <c r="K222" s="132">
        <v>2027937.63</v>
      </c>
      <c r="L222" s="132">
        <v>1201212.0900000001</v>
      </c>
      <c r="M222" s="132">
        <v>1201212.0900000001</v>
      </c>
      <c r="N222" s="306">
        <v>1141151.49</v>
      </c>
      <c r="O222" s="116" t="s">
        <v>935</v>
      </c>
    </row>
    <row r="223" spans="1:15" ht="90.75" customHeight="1" x14ac:dyDescent="0.25">
      <c r="A223" s="109">
        <f t="shared" si="12"/>
        <v>221</v>
      </c>
      <c r="B223" s="192" t="s">
        <v>18</v>
      </c>
      <c r="C223" s="169" t="s">
        <v>280</v>
      </c>
      <c r="D223" s="129">
        <v>5033411</v>
      </c>
      <c r="E223" s="170" t="s">
        <v>426</v>
      </c>
      <c r="F223" s="129" t="s">
        <v>14</v>
      </c>
      <c r="G223" s="130">
        <v>43525</v>
      </c>
      <c r="H223" s="130">
        <v>43619</v>
      </c>
      <c r="I223" s="131" t="s">
        <v>208</v>
      </c>
      <c r="J223" s="134">
        <v>563000</v>
      </c>
      <c r="K223" s="132"/>
      <c r="L223" s="132"/>
      <c r="M223" s="132"/>
      <c r="N223" s="171"/>
      <c r="O223" s="116" t="s">
        <v>935</v>
      </c>
    </row>
    <row r="224" spans="1:15" ht="88.5" customHeight="1" x14ac:dyDescent="0.25">
      <c r="A224" s="109">
        <f t="shared" si="12"/>
        <v>222</v>
      </c>
      <c r="B224" s="192" t="s">
        <v>18</v>
      </c>
      <c r="C224" s="169" t="s">
        <v>280</v>
      </c>
      <c r="D224" s="129">
        <v>5033580</v>
      </c>
      <c r="E224" s="170" t="s">
        <v>282</v>
      </c>
      <c r="F224" s="129" t="s">
        <v>14</v>
      </c>
      <c r="G224" s="130">
        <v>43525</v>
      </c>
      <c r="H224" s="130">
        <v>43636</v>
      </c>
      <c r="I224" s="131" t="s">
        <v>208</v>
      </c>
      <c r="J224" s="132">
        <v>339000</v>
      </c>
      <c r="K224" s="132">
        <v>254550.93</v>
      </c>
      <c r="L224" s="132"/>
      <c r="M224" s="132"/>
      <c r="N224" s="171"/>
      <c r="O224" s="116" t="s">
        <v>935</v>
      </c>
    </row>
    <row r="225" spans="1:15" ht="104.25" customHeight="1" x14ac:dyDescent="0.25">
      <c r="A225" s="109">
        <f t="shared" si="12"/>
        <v>223</v>
      </c>
      <c r="B225" s="192" t="s">
        <v>18</v>
      </c>
      <c r="C225" s="169" t="s">
        <v>280</v>
      </c>
      <c r="D225" s="129">
        <v>5030027</v>
      </c>
      <c r="E225" s="170" t="s">
        <v>431</v>
      </c>
      <c r="F225" s="129" t="s">
        <v>14</v>
      </c>
      <c r="G225" s="130">
        <v>43525</v>
      </c>
      <c r="H225" s="130">
        <v>44075</v>
      </c>
      <c r="I225" s="131" t="s">
        <v>346</v>
      </c>
      <c r="J225" s="132">
        <v>180000</v>
      </c>
      <c r="K225" s="132"/>
      <c r="L225" s="132"/>
      <c r="M225" s="132"/>
      <c r="N225" s="171"/>
      <c r="O225" s="116" t="s">
        <v>935</v>
      </c>
    </row>
    <row r="226" spans="1:15" ht="95.1" customHeight="1" x14ac:dyDescent="0.25">
      <c r="A226" s="109">
        <f t="shared" si="12"/>
        <v>224</v>
      </c>
      <c r="B226" s="192" t="s">
        <v>18</v>
      </c>
      <c r="C226" s="169" t="s">
        <v>229</v>
      </c>
      <c r="D226" s="129">
        <v>5022550</v>
      </c>
      <c r="E226" s="170" t="s">
        <v>429</v>
      </c>
      <c r="F226" s="129" t="s">
        <v>14</v>
      </c>
      <c r="G226" s="130">
        <v>43186</v>
      </c>
      <c r="H226" s="130">
        <v>43185</v>
      </c>
      <c r="I226" s="131" t="s">
        <v>423</v>
      </c>
      <c r="J226" s="132">
        <v>893976</v>
      </c>
      <c r="K226" s="132">
        <v>844874</v>
      </c>
      <c r="L226" s="132">
        <v>840868.2</v>
      </c>
      <c r="M226" s="132">
        <v>840868.2</v>
      </c>
      <c r="N226" s="171"/>
      <c r="O226" s="118" t="s">
        <v>935</v>
      </c>
    </row>
    <row r="227" spans="1:15" ht="110.1" customHeight="1" x14ac:dyDescent="0.25">
      <c r="A227" s="109">
        <f t="shared" si="12"/>
        <v>225</v>
      </c>
      <c r="B227" s="192" t="s">
        <v>18</v>
      </c>
      <c r="C227" s="194" t="s">
        <v>228</v>
      </c>
      <c r="D227" s="144">
        <v>5067823</v>
      </c>
      <c r="E227" s="836" t="s">
        <v>1040</v>
      </c>
      <c r="F227" s="144" t="s">
        <v>14</v>
      </c>
      <c r="G227" s="142">
        <v>44152</v>
      </c>
      <c r="H227" s="142">
        <v>44379</v>
      </c>
      <c r="I227" s="118" t="s">
        <v>210</v>
      </c>
      <c r="J227" s="139">
        <v>1922764</v>
      </c>
      <c r="K227" s="139"/>
      <c r="L227" s="139"/>
      <c r="M227" s="139"/>
      <c r="N227" s="171"/>
      <c r="O227" s="118" t="s">
        <v>935</v>
      </c>
    </row>
    <row r="228" spans="1:15" ht="95.1" customHeight="1" x14ac:dyDescent="0.25">
      <c r="A228" s="109">
        <f t="shared" si="12"/>
        <v>226</v>
      </c>
      <c r="B228" s="192" t="s">
        <v>18</v>
      </c>
      <c r="C228" s="194" t="s">
        <v>982</v>
      </c>
      <c r="D228" s="144">
        <v>5060652</v>
      </c>
      <c r="E228" s="836" t="s">
        <v>1041</v>
      </c>
      <c r="F228" s="144" t="s">
        <v>14</v>
      </c>
      <c r="G228" s="142">
        <v>44152</v>
      </c>
      <c r="H228" s="142">
        <v>44356</v>
      </c>
      <c r="I228" s="118" t="s">
        <v>536</v>
      </c>
      <c r="J228" s="139">
        <v>1981182.84</v>
      </c>
      <c r="K228" s="139"/>
      <c r="L228" s="139"/>
      <c r="M228" s="139"/>
      <c r="N228" s="171"/>
      <c r="O228" s="118" t="s">
        <v>935</v>
      </c>
    </row>
    <row r="229" spans="1:15" ht="95.1" customHeight="1" x14ac:dyDescent="0.25">
      <c r="A229" s="109">
        <f t="shared" si="12"/>
        <v>227</v>
      </c>
      <c r="B229" s="192" t="s">
        <v>18</v>
      </c>
      <c r="C229" s="194" t="s">
        <v>227</v>
      </c>
      <c r="D229" s="144">
        <v>5055275</v>
      </c>
      <c r="E229" s="836" t="s">
        <v>1042</v>
      </c>
      <c r="F229" s="144" t="s">
        <v>14</v>
      </c>
      <c r="G229" s="142">
        <v>44152</v>
      </c>
      <c r="H229" s="142">
        <v>44396</v>
      </c>
      <c r="I229" s="118" t="s">
        <v>320</v>
      </c>
      <c r="J229" s="139">
        <v>852792.8</v>
      </c>
      <c r="K229" s="139"/>
      <c r="L229" s="139"/>
      <c r="M229" s="139"/>
      <c r="N229" s="171"/>
      <c r="O229" s="118" t="s">
        <v>935</v>
      </c>
    </row>
    <row r="230" spans="1:15" ht="80.099999999999994" customHeight="1" x14ac:dyDescent="0.25">
      <c r="A230" s="109">
        <f t="shared" si="12"/>
        <v>228</v>
      </c>
      <c r="B230" s="192" t="s">
        <v>18</v>
      </c>
      <c r="C230" s="194" t="s">
        <v>229</v>
      </c>
      <c r="D230" s="144">
        <v>5056272</v>
      </c>
      <c r="E230" s="836" t="s">
        <v>1043</v>
      </c>
      <c r="F230" s="144" t="s">
        <v>14</v>
      </c>
      <c r="G230" s="142">
        <v>44152</v>
      </c>
      <c r="H230" s="142">
        <v>44362</v>
      </c>
      <c r="I230" s="118" t="s">
        <v>210</v>
      </c>
      <c r="J230" s="139">
        <v>740000</v>
      </c>
      <c r="K230" s="139"/>
      <c r="L230" s="139"/>
      <c r="M230" s="139"/>
      <c r="N230" s="171"/>
      <c r="O230" s="118" t="s">
        <v>935</v>
      </c>
    </row>
    <row r="231" spans="1:15" ht="80.099999999999994" customHeight="1" x14ac:dyDescent="0.25">
      <c r="A231" s="109">
        <f t="shared" si="12"/>
        <v>229</v>
      </c>
      <c r="B231" s="192" t="s">
        <v>18</v>
      </c>
      <c r="C231" s="169" t="s">
        <v>1044</v>
      </c>
      <c r="D231" s="129">
        <v>5063323</v>
      </c>
      <c r="E231" s="170" t="s">
        <v>1045</v>
      </c>
      <c r="F231" s="129" t="s">
        <v>14</v>
      </c>
      <c r="G231" s="130">
        <v>44152</v>
      </c>
      <c r="H231" s="130">
        <v>44410</v>
      </c>
      <c r="I231" s="131" t="s">
        <v>320</v>
      </c>
      <c r="J231" s="132">
        <v>3786367.38</v>
      </c>
      <c r="K231" s="132"/>
      <c r="L231" s="132"/>
      <c r="M231" s="132"/>
      <c r="N231" s="171"/>
      <c r="O231" s="116" t="s">
        <v>935</v>
      </c>
    </row>
    <row r="232" spans="1:15" ht="76.5" customHeight="1" x14ac:dyDescent="0.25">
      <c r="A232" s="109">
        <f>A231+1</f>
        <v>230</v>
      </c>
      <c r="B232" s="220" t="s">
        <v>31</v>
      </c>
      <c r="C232" s="169" t="s">
        <v>276</v>
      </c>
      <c r="D232" s="235">
        <v>5032944</v>
      </c>
      <c r="E232" s="170" t="s">
        <v>380</v>
      </c>
      <c r="F232" s="235" t="s">
        <v>14</v>
      </c>
      <c r="G232" s="236">
        <v>43423</v>
      </c>
      <c r="H232" s="236">
        <v>43374</v>
      </c>
      <c r="I232" s="237" t="s">
        <v>210</v>
      </c>
      <c r="J232" s="307">
        <v>1765925</v>
      </c>
      <c r="K232" s="238"/>
      <c r="L232" s="238"/>
      <c r="M232" s="238"/>
      <c r="N232" s="239"/>
      <c r="O232" s="116" t="s">
        <v>935</v>
      </c>
    </row>
    <row r="233" spans="1:15" ht="70.5" customHeight="1" x14ac:dyDescent="0.25">
      <c r="A233" s="109">
        <f>1+A232</f>
        <v>231</v>
      </c>
      <c r="B233" s="220" t="s">
        <v>31</v>
      </c>
      <c r="C233" s="169" t="s">
        <v>245</v>
      </c>
      <c r="D233" s="235">
        <v>5032848</v>
      </c>
      <c r="E233" s="170" t="s">
        <v>274</v>
      </c>
      <c r="F233" s="235" t="s">
        <v>14</v>
      </c>
      <c r="G233" s="236">
        <v>43423</v>
      </c>
      <c r="H233" s="236">
        <v>43511</v>
      </c>
      <c r="I233" s="237" t="s">
        <v>346</v>
      </c>
      <c r="J233" s="307">
        <v>1545080</v>
      </c>
      <c r="K233" s="238"/>
      <c r="L233" s="238"/>
      <c r="M233" s="238"/>
      <c r="N233" s="239"/>
      <c r="O233" s="116" t="s">
        <v>935</v>
      </c>
    </row>
    <row r="234" spans="1:15" ht="102" customHeight="1" x14ac:dyDescent="0.25">
      <c r="A234" s="109">
        <f t="shared" ref="A234:A239" si="13">1+A233</f>
        <v>232</v>
      </c>
      <c r="B234" s="220" t="s">
        <v>31</v>
      </c>
      <c r="C234" s="169" t="s">
        <v>246</v>
      </c>
      <c r="D234" s="235">
        <v>5032913</v>
      </c>
      <c r="E234" s="170" t="s">
        <v>381</v>
      </c>
      <c r="F234" s="235" t="s">
        <v>14</v>
      </c>
      <c r="G234" s="236">
        <v>43423</v>
      </c>
      <c r="H234" s="236">
        <v>43374</v>
      </c>
      <c r="I234" s="237" t="s">
        <v>320</v>
      </c>
      <c r="J234" s="307">
        <v>6433234</v>
      </c>
      <c r="K234" s="238"/>
      <c r="L234" s="238"/>
      <c r="M234" s="238"/>
      <c r="N234" s="239"/>
      <c r="O234" s="116" t="s">
        <v>935</v>
      </c>
    </row>
    <row r="235" spans="1:15" ht="106.5" customHeight="1" x14ac:dyDescent="0.25">
      <c r="A235" s="109">
        <f t="shared" si="13"/>
        <v>233</v>
      </c>
      <c r="B235" s="220" t="s">
        <v>31</v>
      </c>
      <c r="C235" s="169" t="s">
        <v>275</v>
      </c>
      <c r="D235" s="235">
        <v>5032930</v>
      </c>
      <c r="E235" s="170" t="s">
        <v>379</v>
      </c>
      <c r="F235" s="235" t="s">
        <v>14</v>
      </c>
      <c r="G235" s="236">
        <v>43423</v>
      </c>
      <c r="H235" s="236">
        <v>43497</v>
      </c>
      <c r="I235" s="237" t="s">
        <v>346</v>
      </c>
      <c r="J235" s="307">
        <v>408670</v>
      </c>
      <c r="K235" s="238"/>
      <c r="L235" s="238"/>
      <c r="M235" s="238"/>
      <c r="N235" s="239"/>
      <c r="O235" s="116" t="s">
        <v>935</v>
      </c>
    </row>
    <row r="236" spans="1:15" ht="84" customHeight="1" x14ac:dyDescent="0.25">
      <c r="A236" s="109">
        <f t="shared" si="13"/>
        <v>234</v>
      </c>
      <c r="B236" s="220" t="s">
        <v>31</v>
      </c>
      <c r="C236" s="169" t="s">
        <v>248</v>
      </c>
      <c r="D236" s="235">
        <v>5032957</v>
      </c>
      <c r="E236" s="170" t="s">
        <v>383</v>
      </c>
      <c r="F236" s="235" t="s">
        <v>14</v>
      </c>
      <c r="G236" s="236">
        <v>43426</v>
      </c>
      <c r="H236" s="236">
        <v>43689</v>
      </c>
      <c r="I236" s="237" t="s">
        <v>324</v>
      </c>
      <c r="J236" s="238">
        <v>981197.12</v>
      </c>
      <c r="K236" s="238">
        <v>981197.12</v>
      </c>
      <c r="L236" s="238">
        <v>835760</v>
      </c>
      <c r="M236" s="238">
        <v>835760</v>
      </c>
      <c r="N236" s="239"/>
      <c r="O236" s="116" t="s">
        <v>935</v>
      </c>
    </row>
    <row r="237" spans="1:15" ht="99.75" customHeight="1" x14ac:dyDescent="0.25">
      <c r="A237" s="109">
        <f t="shared" si="13"/>
        <v>235</v>
      </c>
      <c r="B237" s="220" t="s">
        <v>31</v>
      </c>
      <c r="C237" s="169" t="s">
        <v>246</v>
      </c>
      <c r="D237" s="235">
        <v>5031648</v>
      </c>
      <c r="E237" s="170" t="s">
        <v>247</v>
      </c>
      <c r="F237" s="235" t="s">
        <v>14</v>
      </c>
      <c r="G237" s="236">
        <v>43426</v>
      </c>
      <c r="H237" s="236">
        <v>43437</v>
      </c>
      <c r="I237" s="237" t="s">
        <v>209</v>
      </c>
      <c r="J237" s="238">
        <v>1110000</v>
      </c>
      <c r="K237" s="238"/>
      <c r="L237" s="238"/>
      <c r="M237" s="238"/>
      <c r="N237" s="239"/>
      <c r="O237" s="116" t="s">
        <v>935</v>
      </c>
    </row>
    <row r="238" spans="1:15" ht="70.5" customHeight="1" x14ac:dyDescent="0.25">
      <c r="A238" s="109">
        <f t="shared" si="13"/>
        <v>236</v>
      </c>
      <c r="B238" s="220" t="s">
        <v>31</v>
      </c>
      <c r="C238" s="169" t="s">
        <v>245</v>
      </c>
      <c r="D238" s="235">
        <v>5033049</v>
      </c>
      <c r="E238" s="170" t="s">
        <v>382</v>
      </c>
      <c r="F238" s="235" t="s">
        <v>14</v>
      </c>
      <c r="G238" s="236">
        <v>43426</v>
      </c>
      <c r="H238" s="236">
        <v>43435</v>
      </c>
      <c r="I238" s="237" t="s">
        <v>209</v>
      </c>
      <c r="J238" s="238">
        <v>410000</v>
      </c>
      <c r="K238" s="238">
        <v>364447.16</v>
      </c>
      <c r="L238" s="238">
        <v>364447.16</v>
      </c>
      <c r="M238" s="238">
        <v>364447.16</v>
      </c>
      <c r="N238" s="239"/>
      <c r="O238" s="116" t="s">
        <v>935</v>
      </c>
    </row>
    <row r="239" spans="1:15" ht="112.5" customHeight="1" x14ac:dyDescent="0.25">
      <c r="A239" s="109">
        <f t="shared" si="13"/>
        <v>237</v>
      </c>
      <c r="B239" s="240" t="s">
        <v>31</v>
      </c>
      <c r="C239" s="169" t="s">
        <v>32</v>
      </c>
      <c r="D239" s="235">
        <v>5001877</v>
      </c>
      <c r="E239" s="170" t="s">
        <v>384</v>
      </c>
      <c r="F239" s="235" t="s">
        <v>17</v>
      </c>
      <c r="G239" s="236">
        <v>42614</v>
      </c>
      <c r="H239" s="236">
        <v>41640</v>
      </c>
      <c r="I239" s="237" t="s">
        <v>385</v>
      </c>
      <c r="J239" s="238">
        <v>7333185.8099999996</v>
      </c>
      <c r="K239" s="238">
        <v>7333185.8099999996</v>
      </c>
      <c r="L239" s="238">
        <v>6574862.7199999997</v>
      </c>
      <c r="M239" s="238">
        <v>6574862.7199999997</v>
      </c>
      <c r="N239" s="239">
        <v>6246073.0300000003</v>
      </c>
      <c r="O239" s="116" t="s">
        <v>935</v>
      </c>
    </row>
    <row r="240" spans="1:15" ht="141.75" customHeight="1" x14ac:dyDescent="0.25">
      <c r="A240" s="109">
        <f>1+A239</f>
        <v>238</v>
      </c>
      <c r="B240" s="246" t="s">
        <v>23</v>
      </c>
      <c r="C240" s="138" t="s">
        <v>24</v>
      </c>
      <c r="D240" s="131">
        <v>5030713</v>
      </c>
      <c r="E240" s="128" t="s">
        <v>330</v>
      </c>
      <c r="F240" s="131" t="s">
        <v>14</v>
      </c>
      <c r="G240" s="247">
        <v>43314</v>
      </c>
      <c r="H240" s="247">
        <v>43516</v>
      </c>
      <c r="I240" s="131" t="s">
        <v>320</v>
      </c>
      <c r="J240" s="132">
        <v>499750</v>
      </c>
      <c r="K240" s="132">
        <v>461628.6</v>
      </c>
      <c r="L240" s="132">
        <v>55842.17</v>
      </c>
      <c r="M240" s="132">
        <v>55842.17</v>
      </c>
      <c r="N240" s="171"/>
      <c r="O240" s="116" t="s">
        <v>935</v>
      </c>
    </row>
    <row r="241" spans="1:15" ht="76.5" customHeight="1" x14ac:dyDescent="0.25">
      <c r="A241" s="109">
        <f>1+A240</f>
        <v>239</v>
      </c>
      <c r="B241" s="248" t="s">
        <v>23</v>
      </c>
      <c r="C241" s="138" t="s">
        <v>12</v>
      </c>
      <c r="D241" s="131">
        <v>5000265</v>
      </c>
      <c r="E241" s="128" t="s">
        <v>42</v>
      </c>
      <c r="F241" s="131" t="s">
        <v>14</v>
      </c>
      <c r="G241" s="247">
        <v>42422</v>
      </c>
      <c r="H241" s="247">
        <v>42360</v>
      </c>
      <c r="I241" s="131" t="s">
        <v>331</v>
      </c>
      <c r="J241" s="132">
        <v>119679</v>
      </c>
      <c r="K241" s="132">
        <v>119679</v>
      </c>
      <c r="L241" s="132">
        <v>119275.13</v>
      </c>
      <c r="M241" s="132">
        <v>119275.13</v>
      </c>
      <c r="N241" s="171">
        <v>119275.13</v>
      </c>
      <c r="O241" s="116" t="s">
        <v>935</v>
      </c>
    </row>
    <row r="242" spans="1:15" ht="122.25" customHeight="1" x14ac:dyDescent="0.25">
      <c r="A242" s="109">
        <f t="shared" ref="A242:A249" si="14">1+A241</f>
        <v>240</v>
      </c>
      <c r="B242" s="248" t="s">
        <v>23</v>
      </c>
      <c r="C242" s="138" t="s">
        <v>220</v>
      </c>
      <c r="D242" s="131">
        <v>5010357</v>
      </c>
      <c r="E242" s="128" t="s">
        <v>332</v>
      </c>
      <c r="F242" s="131" t="s">
        <v>14</v>
      </c>
      <c r="G242" s="247">
        <v>43158</v>
      </c>
      <c r="H242" s="247">
        <v>43209</v>
      </c>
      <c r="I242" s="131" t="s">
        <v>205</v>
      </c>
      <c r="J242" s="134">
        <v>480250</v>
      </c>
      <c r="K242" s="132">
        <v>309321.21999999997</v>
      </c>
      <c r="L242" s="132">
        <v>309321.21999999997</v>
      </c>
      <c r="M242" s="132">
        <v>309321.21999999997</v>
      </c>
      <c r="N242" s="171"/>
      <c r="O242" s="116" t="s">
        <v>935</v>
      </c>
    </row>
    <row r="243" spans="1:15" ht="102.75" customHeight="1" x14ac:dyDescent="0.25">
      <c r="A243" s="109">
        <f t="shared" si="14"/>
        <v>241</v>
      </c>
      <c r="B243" s="246" t="s">
        <v>23</v>
      </c>
      <c r="C243" s="138" t="s">
        <v>59</v>
      </c>
      <c r="D243" s="131">
        <v>5007904</v>
      </c>
      <c r="E243" s="128" t="s">
        <v>336</v>
      </c>
      <c r="F243" s="131" t="s">
        <v>14</v>
      </c>
      <c r="G243" s="247">
        <v>42943</v>
      </c>
      <c r="H243" s="247">
        <v>43069</v>
      </c>
      <c r="I243" s="131" t="s">
        <v>209</v>
      </c>
      <c r="J243" s="132">
        <v>450000</v>
      </c>
      <c r="K243" s="132">
        <v>405990</v>
      </c>
      <c r="L243" s="132">
        <v>405990</v>
      </c>
      <c r="M243" s="132">
        <v>405990</v>
      </c>
      <c r="N243" s="171"/>
      <c r="O243" s="116" t="s">
        <v>935</v>
      </c>
    </row>
    <row r="244" spans="1:15" ht="93" customHeight="1" x14ac:dyDescent="0.25">
      <c r="A244" s="109">
        <f t="shared" si="14"/>
        <v>242</v>
      </c>
      <c r="B244" s="248" t="s">
        <v>23</v>
      </c>
      <c r="C244" s="138" t="s">
        <v>221</v>
      </c>
      <c r="D244" s="131">
        <v>5014773</v>
      </c>
      <c r="E244" s="128" t="s">
        <v>334</v>
      </c>
      <c r="F244" s="131" t="s">
        <v>14</v>
      </c>
      <c r="G244" s="247">
        <v>43158</v>
      </c>
      <c r="H244" s="247">
        <v>43367</v>
      </c>
      <c r="I244" s="131" t="s">
        <v>210</v>
      </c>
      <c r="J244" s="132">
        <v>1350000</v>
      </c>
      <c r="K244" s="132">
        <v>958033.9</v>
      </c>
      <c r="L244" s="132">
        <v>202162.46</v>
      </c>
      <c r="M244" s="132">
        <v>202162.46</v>
      </c>
      <c r="N244" s="171">
        <v>202162.46</v>
      </c>
      <c r="O244" s="116" t="s">
        <v>935</v>
      </c>
    </row>
    <row r="245" spans="1:15" ht="127.5" customHeight="1" x14ac:dyDescent="0.25">
      <c r="A245" s="109">
        <f t="shared" si="14"/>
        <v>243</v>
      </c>
      <c r="B245" s="248" t="s">
        <v>23</v>
      </c>
      <c r="C245" s="138" t="s">
        <v>222</v>
      </c>
      <c r="D245" s="131">
        <v>5010723</v>
      </c>
      <c r="E245" s="128" t="s">
        <v>333</v>
      </c>
      <c r="F245" s="131" t="s">
        <v>14</v>
      </c>
      <c r="G245" s="247">
        <v>43158</v>
      </c>
      <c r="H245" s="247">
        <v>43374</v>
      </c>
      <c r="I245" s="131" t="s">
        <v>324</v>
      </c>
      <c r="J245" s="132">
        <v>615000</v>
      </c>
      <c r="K245" s="132">
        <v>405147.6</v>
      </c>
      <c r="L245" s="132">
        <v>405147.6</v>
      </c>
      <c r="M245" s="132">
        <v>405147.6</v>
      </c>
      <c r="N245" s="171"/>
      <c r="O245" s="116" t="s">
        <v>935</v>
      </c>
    </row>
    <row r="246" spans="1:15" ht="82.5" customHeight="1" x14ac:dyDescent="0.25">
      <c r="A246" s="109">
        <f t="shared" si="14"/>
        <v>244</v>
      </c>
      <c r="B246" s="248" t="s">
        <v>23</v>
      </c>
      <c r="C246" s="138" t="s">
        <v>32</v>
      </c>
      <c r="D246" s="131">
        <v>5001276</v>
      </c>
      <c r="E246" s="128" t="s">
        <v>335</v>
      </c>
      <c r="F246" s="131" t="s">
        <v>17</v>
      </c>
      <c r="G246" s="247">
        <v>42548</v>
      </c>
      <c r="H246" s="247">
        <v>41640</v>
      </c>
      <c r="I246" s="131" t="s">
        <v>325</v>
      </c>
      <c r="J246" s="132">
        <v>7586751.9800000004</v>
      </c>
      <c r="K246" s="132">
        <v>6498077.04</v>
      </c>
      <c r="L246" s="132">
        <v>6668358.3799999999</v>
      </c>
      <c r="M246" s="132">
        <v>6668358.3799999999</v>
      </c>
      <c r="N246" s="171">
        <v>6044424.9199999999</v>
      </c>
      <c r="O246" s="116" t="s">
        <v>935</v>
      </c>
    </row>
    <row r="247" spans="1:15" ht="132.75" customHeight="1" x14ac:dyDescent="0.25">
      <c r="A247" s="109">
        <f t="shared" si="14"/>
        <v>245</v>
      </c>
      <c r="B247" s="249" t="s">
        <v>23</v>
      </c>
      <c r="C247" s="138" t="s">
        <v>24</v>
      </c>
      <c r="D247" s="131">
        <v>5007637</v>
      </c>
      <c r="E247" s="128" t="s">
        <v>25</v>
      </c>
      <c r="F247" s="131" t="s">
        <v>14</v>
      </c>
      <c r="G247" s="247">
        <v>42912</v>
      </c>
      <c r="H247" s="247">
        <v>42930</v>
      </c>
      <c r="I247" s="131" t="s">
        <v>348</v>
      </c>
      <c r="J247" s="132">
        <v>1660260.4</v>
      </c>
      <c r="K247" s="132">
        <v>1099701.44</v>
      </c>
      <c r="L247" s="132">
        <v>1099701.44</v>
      </c>
      <c r="M247" s="132">
        <v>1099701.44</v>
      </c>
      <c r="N247" s="171">
        <v>938705.91</v>
      </c>
      <c r="O247" s="116" t="s">
        <v>935</v>
      </c>
    </row>
    <row r="248" spans="1:15" ht="132.75" customHeight="1" x14ac:dyDescent="0.25">
      <c r="A248" s="109">
        <f t="shared" si="14"/>
        <v>246</v>
      </c>
      <c r="B248" s="249" t="s">
        <v>23</v>
      </c>
      <c r="C248" s="143" t="s">
        <v>24</v>
      </c>
      <c r="D248" s="118">
        <v>5067140</v>
      </c>
      <c r="E248" s="145" t="s">
        <v>927</v>
      </c>
      <c r="F248" s="131" t="s">
        <v>14</v>
      </c>
      <c r="G248" s="308">
        <v>44068</v>
      </c>
      <c r="H248" s="308">
        <v>44165</v>
      </c>
      <c r="I248" s="118" t="s">
        <v>208</v>
      </c>
      <c r="J248" s="139">
        <v>1716620</v>
      </c>
      <c r="K248" s="139"/>
      <c r="L248" s="139"/>
      <c r="M248" s="139"/>
      <c r="N248" s="1013"/>
      <c r="O248" s="118" t="s">
        <v>991</v>
      </c>
    </row>
    <row r="249" spans="1:15" ht="120" customHeight="1" x14ac:dyDescent="0.25">
      <c r="A249" s="109">
        <f t="shared" si="14"/>
        <v>247</v>
      </c>
      <c r="B249" s="249" t="s">
        <v>23</v>
      </c>
      <c r="C249" s="143" t="s">
        <v>928</v>
      </c>
      <c r="D249" s="131">
        <v>5067309</v>
      </c>
      <c r="E249" s="145" t="s">
        <v>929</v>
      </c>
      <c r="F249" s="131" t="s">
        <v>14</v>
      </c>
      <c r="G249" s="247">
        <v>44068</v>
      </c>
      <c r="H249" s="247">
        <v>44044</v>
      </c>
      <c r="I249" s="131" t="s">
        <v>331</v>
      </c>
      <c r="J249" s="132">
        <v>270270</v>
      </c>
      <c r="K249" s="132"/>
      <c r="L249" s="132"/>
      <c r="M249" s="132"/>
      <c r="N249" s="250"/>
      <c r="O249" s="116" t="s">
        <v>991</v>
      </c>
    </row>
    <row r="250" spans="1:15" ht="82.5" customHeight="1" x14ac:dyDescent="0.25">
      <c r="A250" s="109">
        <f>1+A249</f>
        <v>248</v>
      </c>
      <c r="B250" s="261" t="s">
        <v>46</v>
      </c>
      <c r="C250" s="169" t="s">
        <v>24</v>
      </c>
      <c r="D250" s="287">
        <v>5030715</v>
      </c>
      <c r="E250" s="170" t="s">
        <v>337</v>
      </c>
      <c r="F250" s="131" t="s">
        <v>14</v>
      </c>
      <c r="G250" s="288">
        <v>43319</v>
      </c>
      <c r="H250" s="288">
        <v>43909</v>
      </c>
      <c r="I250" s="289" t="s">
        <v>377</v>
      </c>
      <c r="J250" s="291">
        <v>960387.4</v>
      </c>
      <c r="K250" s="291">
        <v>960387.4</v>
      </c>
      <c r="L250" s="262">
        <v>116175.9</v>
      </c>
      <c r="M250" s="262">
        <v>116175.9</v>
      </c>
      <c r="N250" s="112"/>
      <c r="O250" s="116" t="s">
        <v>935</v>
      </c>
    </row>
    <row r="251" spans="1:15" ht="72.75" customHeight="1" x14ac:dyDescent="0.25">
      <c r="A251" s="109">
        <f>1+A250</f>
        <v>249</v>
      </c>
      <c r="B251" s="261" t="s">
        <v>46</v>
      </c>
      <c r="C251" s="169" t="s">
        <v>727</v>
      </c>
      <c r="D251" s="287">
        <v>5047346</v>
      </c>
      <c r="E251" s="170" t="s">
        <v>728</v>
      </c>
      <c r="F251" s="131" t="s">
        <v>14</v>
      </c>
      <c r="G251" s="288">
        <v>44135</v>
      </c>
      <c r="H251" s="288">
        <v>44135</v>
      </c>
      <c r="I251" s="289" t="s">
        <v>321</v>
      </c>
      <c r="J251" s="291">
        <v>3298950.76</v>
      </c>
      <c r="K251" s="111"/>
      <c r="L251" s="111"/>
      <c r="M251" s="111"/>
      <c r="N251" s="112"/>
      <c r="O251" s="116" t="s">
        <v>935</v>
      </c>
    </row>
    <row r="252" spans="1:15" ht="64.5" customHeight="1" x14ac:dyDescent="0.25">
      <c r="A252" s="109">
        <f t="shared" ref="A252:A260" si="15">1+A251</f>
        <v>250</v>
      </c>
      <c r="B252" s="261" t="s">
        <v>46</v>
      </c>
      <c r="C252" s="169" t="s">
        <v>47</v>
      </c>
      <c r="D252" s="287">
        <v>5006618</v>
      </c>
      <c r="E252" s="170" t="s">
        <v>48</v>
      </c>
      <c r="F252" s="131" t="s">
        <v>14</v>
      </c>
      <c r="G252" s="288">
        <v>43490</v>
      </c>
      <c r="H252" s="288">
        <v>43490</v>
      </c>
      <c r="I252" s="289" t="s">
        <v>346</v>
      </c>
      <c r="J252" s="291">
        <v>869154.55</v>
      </c>
      <c r="K252" s="291">
        <v>869154.55</v>
      </c>
      <c r="L252" s="291">
        <v>700951.45</v>
      </c>
      <c r="M252" s="291">
        <v>700951.45</v>
      </c>
      <c r="N252" s="293">
        <v>304808.36</v>
      </c>
      <c r="O252" s="116" t="s">
        <v>935</v>
      </c>
    </row>
    <row r="253" spans="1:15" ht="99" customHeight="1" x14ac:dyDescent="0.25">
      <c r="A253" s="109">
        <f t="shared" si="15"/>
        <v>251</v>
      </c>
      <c r="B253" s="261" t="s">
        <v>46</v>
      </c>
      <c r="C253" s="169" t="s">
        <v>338</v>
      </c>
      <c r="D253" s="287">
        <v>5023626</v>
      </c>
      <c r="E253" s="170" t="s">
        <v>239</v>
      </c>
      <c r="F253" s="131" t="s">
        <v>14</v>
      </c>
      <c r="G253" s="288">
        <v>43951</v>
      </c>
      <c r="H253" s="288">
        <v>43951</v>
      </c>
      <c r="I253" s="289" t="s">
        <v>216</v>
      </c>
      <c r="J253" s="291">
        <v>2243160</v>
      </c>
      <c r="K253" s="291">
        <v>2243160</v>
      </c>
      <c r="L253" s="111"/>
      <c r="M253" s="111"/>
      <c r="N253" s="112"/>
      <c r="O253" s="116" t="s">
        <v>935</v>
      </c>
    </row>
    <row r="254" spans="1:15" ht="87" customHeight="1" x14ac:dyDescent="0.25">
      <c r="A254" s="109">
        <f t="shared" si="15"/>
        <v>252</v>
      </c>
      <c r="B254" s="261" t="s">
        <v>46</v>
      </c>
      <c r="C254" s="169" t="s">
        <v>339</v>
      </c>
      <c r="D254" s="287">
        <v>5027188</v>
      </c>
      <c r="E254" s="170" t="s">
        <v>238</v>
      </c>
      <c r="F254" s="131" t="s">
        <v>14</v>
      </c>
      <c r="G254" s="288">
        <v>43770</v>
      </c>
      <c r="H254" s="288">
        <v>43770</v>
      </c>
      <c r="I254" s="289" t="s">
        <v>344</v>
      </c>
      <c r="J254" s="291">
        <v>237620.33</v>
      </c>
      <c r="K254" s="291">
        <v>180880.83</v>
      </c>
      <c r="L254" s="111">
        <v>79207.83</v>
      </c>
      <c r="M254" s="111">
        <v>79207.83</v>
      </c>
      <c r="N254" s="112"/>
      <c r="O254" s="116" t="s">
        <v>935</v>
      </c>
    </row>
    <row r="255" spans="1:15" ht="72" customHeight="1" x14ac:dyDescent="0.25">
      <c r="A255" s="109">
        <f t="shared" si="15"/>
        <v>253</v>
      </c>
      <c r="B255" s="261" t="s">
        <v>46</v>
      </c>
      <c r="C255" s="169" t="s">
        <v>32</v>
      </c>
      <c r="D255" s="287">
        <v>5000224</v>
      </c>
      <c r="E255" s="170" t="s">
        <v>61</v>
      </c>
      <c r="F255" s="131" t="s">
        <v>14</v>
      </c>
      <c r="G255" s="288">
        <v>41912</v>
      </c>
      <c r="H255" s="288">
        <v>41912</v>
      </c>
      <c r="I255" s="289" t="s">
        <v>345</v>
      </c>
      <c r="J255" s="291">
        <v>6605782.9100000001</v>
      </c>
      <c r="K255" s="291">
        <v>6082785.2999999998</v>
      </c>
      <c r="L255" s="291">
        <v>5765811.3799999999</v>
      </c>
      <c r="M255" s="291">
        <v>5765114.6900000004</v>
      </c>
      <c r="N255" s="293">
        <v>5479590.1699999999</v>
      </c>
      <c r="O255" s="116" t="s">
        <v>935</v>
      </c>
    </row>
    <row r="256" spans="1:15" ht="76.5" customHeight="1" x14ac:dyDescent="0.25">
      <c r="A256" s="109">
        <f t="shared" si="15"/>
        <v>254</v>
      </c>
      <c r="B256" s="261" t="s">
        <v>46</v>
      </c>
      <c r="C256" s="169" t="s">
        <v>338</v>
      </c>
      <c r="D256" s="287">
        <v>5004181</v>
      </c>
      <c r="E256" s="170" t="s">
        <v>68</v>
      </c>
      <c r="F256" s="131" t="s">
        <v>14</v>
      </c>
      <c r="G256" s="288">
        <v>43647</v>
      </c>
      <c r="H256" s="288">
        <v>43647</v>
      </c>
      <c r="I256" s="289" t="s">
        <v>203</v>
      </c>
      <c r="J256" s="291">
        <v>1186519.92</v>
      </c>
      <c r="K256" s="291">
        <v>1149019.92</v>
      </c>
      <c r="L256" s="291">
        <v>1142092.32</v>
      </c>
      <c r="M256" s="291">
        <v>1142092.32</v>
      </c>
      <c r="N256" s="293">
        <v>1088375.52</v>
      </c>
      <c r="O256" s="116" t="s">
        <v>935</v>
      </c>
    </row>
    <row r="257" spans="1:15" ht="72.75" customHeight="1" x14ac:dyDescent="0.25">
      <c r="A257" s="109">
        <f t="shared" si="15"/>
        <v>255</v>
      </c>
      <c r="B257" s="261" t="s">
        <v>46</v>
      </c>
      <c r="C257" s="169" t="s">
        <v>12</v>
      </c>
      <c r="D257" s="287">
        <v>5010602</v>
      </c>
      <c r="E257" s="170" t="s">
        <v>340</v>
      </c>
      <c r="F257" s="131" t="s">
        <v>14</v>
      </c>
      <c r="G257" s="288">
        <v>43419</v>
      </c>
      <c r="H257" s="288">
        <v>43419</v>
      </c>
      <c r="I257" s="289" t="s">
        <v>344</v>
      </c>
      <c r="J257" s="290">
        <v>768436.68</v>
      </c>
      <c r="K257" s="291">
        <v>508036.68</v>
      </c>
      <c r="L257" s="111"/>
      <c r="M257" s="111"/>
      <c r="N257" s="112"/>
      <c r="O257" s="116" t="s">
        <v>935</v>
      </c>
    </row>
    <row r="258" spans="1:15" ht="81.75" customHeight="1" x14ac:dyDescent="0.25">
      <c r="A258" s="109">
        <f t="shared" si="15"/>
        <v>256</v>
      </c>
      <c r="B258" s="261" t="s">
        <v>46</v>
      </c>
      <c r="C258" s="169" t="s">
        <v>47</v>
      </c>
      <c r="D258" s="287">
        <v>5027209</v>
      </c>
      <c r="E258" s="170" t="s">
        <v>342</v>
      </c>
      <c r="F258" s="131" t="s">
        <v>14</v>
      </c>
      <c r="G258" s="288">
        <v>43553</v>
      </c>
      <c r="H258" s="288">
        <v>43553</v>
      </c>
      <c r="I258" s="289" t="s">
        <v>347</v>
      </c>
      <c r="J258" s="291">
        <v>904819.19999999995</v>
      </c>
      <c r="K258" s="291">
        <v>185489.64</v>
      </c>
      <c r="L258" s="291">
        <v>117007.93</v>
      </c>
      <c r="M258" s="291">
        <v>117007.93</v>
      </c>
      <c r="N258" s="112"/>
      <c r="O258" s="116" t="s">
        <v>991</v>
      </c>
    </row>
    <row r="259" spans="1:15" ht="93" customHeight="1" x14ac:dyDescent="0.25">
      <c r="A259" s="109">
        <f t="shared" si="15"/>
        <v>257</v>
      </c>
      <c r="B259" s="261" t="s">
        <v>46</v>
      </c>
      <c r="C259" s="169" t="s">
        <v>12</v>
      </c>
      <c r="D259" s="287">
        <v>5000208</v>
      </c>
      <c r="E259" s="170" t="s">
        <v>341</v>
      </c>
      <c r="F259" s="131" t="s">
        <v>14</v>
      </c>
      <c r="G259" s="288">
        <v>42356</v>
      </c>
      <c r="H259" s="288">
        <v>42356</v>
      </c>
      <c r="I259" s="289" t="s">
        <v>331</v>
      </c>
      <c r="J259" s="291">
        <v>478716</v>
      </c>
      <c r="K259" s="291">
        <v>478716</v>
      </c>
      <c r="L259" s="291">
        <v>477172.19</v>
      </c>
      <c r="M259" s="291">
        <v>477172.19</v>
      </c>
      <c r="N259" s="293">
        <v>477172.19</v>
      </c>
      <c r="O259" s="116" t="s">
        <v>935</v>
      </c>
    </row>
    <row r="260" spans="1:15" ht="93" customHeight="1" x14ac:dyDescent="0.25">
      <c r="A260" s="109">
        <f t="shared" si="15"/>
        <v>258</v>
      </c>
      <c r="B260" s="261" t="s">
        <v>46</v>
      </c>
      <c r="C260" s="169" t="s">
        <v>24</v>
      </c>
      <c r="D260" s="287">
        <v>5003965</v>
      </c>
      <c r="E260" s="170" t="s">
        <v>67</v>
      </c>
      <c r="F260" s="131" t="s">
        <v>14</v>
      </c>
      <c r="G260" s="288">
        <v>42922</v>
      </c>
      <c r="H260" s="288">
        <v>42922</v>
      </c>
      <c r="I260" s="289" t="s">
        <v>348</v>
      </c>
      <c r="J260" s="291">
        <v>2046652.61</v>
      </c>
      <c r="K260" s="291">
        <v>2046652.61</v>
      </c>
      <c r="L260" s="291">
        <v>1321312.25</v>
      </c>
      <c r="M260" s="291">
        <v>1321312.25</v>
      </c>
      <c r="N260" s="293">
        <v>1321312.25</v>
      </c>
      <c r="O260" s="116" t="s">
        <v>935</v>
      </c>
    </row>
    <row r="261" spans="1:15" ht="75.75" customHeight="1" x14ac:dyDescent="0.25">
      <c r="A261" s="109">
        <f>1+A260</f>
        <v>259</v>
      </c>
      <c r="B261" s="272" t="s">
        <v>11</v>
      </c>
      <c r="C261" s="169" t="s">
        <v>44</v>
      </c>
      <c r="D261" s="129">
        <v>5037515</v>
      </c>
      <c r="E261" s="170" t="s">
        <v>445</v>
      </c>
      <c r="F261" s="129" t="s">
        <v>14</v>
      </c>
      <c r="G261" s="130">
        <v>43718</v>
      </c>
      <c r="H261" s="130">
        <v>43983</v>
      </c>
      <c r="I261" s="131" t="s">
        <v>423</v>
      </c>
      <c r="J261" s="132">
        <v>1134996.68</v>
      </c>
      <c r="K261" s="132"/>
      <c r="L261" s="132"/>
      <c r="M261" s="132"/>
      <c r="N261" s="171"/>
      <c r="O261" s="116"/>
    </row>
    <row r="262" spans="1:15" ht="69.75" customHeight="1" x14ac:dyDescent="0.25">
      <c r="A262" s="109">
        <f>1+A261</f>
        <v>260</v>
      </c>
      <c r="B262" s="272" t="s">
        <v>11</v>
      </c>
      <c r="C262" s="169" t="s">
        <v>44</v>
      </c>
      <c r="D262" s="129">
        <v>5000314</v>
      </c>
      <c r="E262" s="170" t="s">
        <v>442</v>
      </c>
      <c r="F262" s="129" t="s">
        <v>17</v>
      </c>
      <c r="G262" s="130">
        <v>42508</v>
      </c>
      <c r="H262" s="130">
        <v>42551</v>
      </c>
      <c r="I262" s="131" t="s">
        <v>446</v>
      </c>
      <c r="J262" s="132">
        <v>7594510.9500000002</v>
      </c>
      <c r="K262" s="132">
        <v>7594510.9500000002</v>
      </c>
      <c r="L262" s="132">
        <v>7393823.8899999997</v>
      </c>
      <c r="M262" s="132">
        <v>7393823.8899999997</v>
      </c>
      <c r="N262" s="171">
        <v>5101404.72</v>
      </c>
      <c r="O262" s="116"/>
    </row>
    <row r="263" spans="1:15" ht="87.75" customHeight="1" x14ac:dyDescent="0.25">
      <c r="A263" s="109">
        <f t="shared" ref="A263:A273" si="16">1+A262</f>
        <v>261</v>
      </c>
      <c r="B263" s="272" t="s">
        <v>11</v>
      </c>
      <c r="C263" s="169" t="s">
        <v>443</v>
      </c>
      <c r="D263" s="129">
        <v>5045771</v>
      </c>
      <c r="E263" s="170" t="s">
        <v>776</v>
      </c>
      <c r="F263" s="129" t="s">
        <v>14</v>
      </c>
      <c r="G263" s="130">
        <v>43894</v>
      </c>
      <c r="H263" s="130">
        <v>43983</v>
      </c>
      <c r="I263" s="131" t="s">
        <v>377</v>
      </c>
      <c r="J263" s="132">
        <v>1350630.48</v>
      </c>
      <c r="K263" s="132"/>
      <c r="L263" s="132"/>
      <c r="M263" s="132"/>
      <c r="N263" s="171"/>
      <c r="O263" s="116"/>
    </row>
    <row r="264" spans="1:15" ht="72.75" customHeight="1" x14ac:dyDescent="0.25">
      <c r="A264" s="109">
        <f t="shared" si="16"/>
        <v>262</v>
      </c>
      <c r="B264" s="272" t="s">
        <v>11</v>
      </c>
      <c r="C264" s="169" t="s">
        <v>12</v>
      </c>
      <c r="D264" s="129">
        <v>5000277</v>
      </c>
      <c r="E264" s="170" t="s">
        <v>13</v>
      </c>
      <c r="F264" s="129" t="s">
        <v>14</v>
      </c>
      <c r="G264" s="130">
        <v>42408</v>
      </c>
      <c r="H264" s="130">
        <v>42360</v>
      </c>
      <c r="I264" s="131" t="s">
        <v>331</v>
      </c>
      <c r="J264" s="132">
        <v>1499393</v>
      </c>
      <c r="K264" s="132">
        <v>1499393</v>
      </c>
      <c r="L264" s="132">
        <v>1493436.98</v>
      </c>
      <c r="M264" s="132">
        <v>1493436.98</v>
      </c>
      <c r="N264" s="171">
        <v>1493436.98</v>
      </c>
      <c r="O264" s="116"/>
    </row>
    <row r="265" spans="1:15" ht="83.25" customHeight="1" x14ac:dyDescent="0.25">
      <c r="A265" s="109">
        <f t="shared" si="16"/>
        <v>263</v>
      </c>
      <c r="B265" s="272" t="s">
        <v>11</v>
      </c>
      <c r="C265" s="169" t="s">
        <v>54</v>
      </c>
      <c r="D265" s="129">
        <v>5003459</v>
      </c>
      <c r="E265" s="170" t="s">
        <v>55</v>
      </c>
      <c r="F265" s="129" t="s">
        <v>14</v>
      </c>
      <c r="G265" s="130">
        <v>42704</v>
      </c>
      <c r="H265" s="130">
        <v>41677</v>
      </c>
      <c r="I265" s="131" t="s">
        <v>314</v>
      </c>
      <c r="J265" s="132">
        <v>1642443.61</v>
      </c>
      <c r="K265" s="132">
        <v>1566849.41</v>
      </c>
      <c r="L265" s="132">
        <v>1566849.38</v>
      </c>
      <c r="M265" s="132">
        <v>1566849.38</v>
      </c>
      <c r="N265" s="171">
        <v>1566849.38</v>
      </c>
      <c r="O265" s="116"/>
    </row>
    <row r="266" spans="1:15" ht="63.75" customHeight="1" x14ac:dyDescent="0.25">
      <c r="A266" s="109">
        <f t="shared" si="16"/>
        <v>264</v>
      </c>
      <c r="B266" s="272" t="s">
        <v>11</v>
      </c>
      <c r="C266" s="169" t="s">
        <v>279</v>
      </c>
      <c r="D266" s="129">
        <v>5029412</v>
      </c>
      <c r="E266" s="170" t="s">
        <v>441</v>
      </c>
      <c r="F266" s="129" t="s">
        <v>14</v>
      </c>
      <c r="G266" s="130">
        <v>43504</v>
      </c>
      <c r="H266" s="130">
        <v>43676</v>
      </c>
      <c r="I266" s="131" t="s">
        <v>347</v>
      </c>
      <c r="J266" s="134">
        <v>1520000</v>
      </c>
      <c r="K266" s="132">
        <v>1227600</v>
      </c>
      <c r="L266" s="132"/>
      <c r="M266" s="132"/>
      <c r="N266" s="171"/>
      <c r="O266" s="116"/>
    </row>
    <row r="267" spans="1:15" ht="74.25" customHeight="1" x14ac:dyDescent="0.25">
      <c r="A267" s="109">
        <f t="shared" si="16"/>
        <v>265</v>
      </c>
      <c r="B267" s="272" t="s">
        <v>11</v>
      </c>
      <c r="C267" s="169" t="s">
        <v>44</v>
      </c>
      <c r="D267" s="129">
        <v>5037494</v>
      </c>
      <c r="E267" s="170" t="s">
        <v>444</v>
      </c>
      <c r="F267" s="129" t="s">
        <v>14</v>
      </c>
      <c r="G267" s="130">
        <v>43678</v>
      </c>
      <c r="H267" s="130">
        <v>43900</v>
      </c>
      <c r="I267" s="131" t="s">
        <v>423</v>
      </c>
      <c r="J267" s="132">
        <v>172800</v>
      </c>
      <c r="K267" s="132">
        <v>116590.07</v>
      </c>
      <c r="L267" s="132"/>
      <c r="M267" s="132"/>
      <c r="N267" s="171"/>
      <c r="O267" s="116"/>
    </row>
    <row r="268" spans="1:15" ht="63.75" customHeight="1" x14ac:dyDescent="0.25">
      <c r="A268" s="109">
        <f t="shared" si="16"/>
        <v>266</v>
      </c>
      <c r="B268" s="272" t="s">
        <v>11</v>
      </c>
      <c r="C268" s="169" t="s">
        <v>44</v>
      </c>
      <c r="D268" s="129">
        <v>5042203</v>
      </c>
      <c r="E268" s="170" t="s">
        <v>440</v>
      </c>
      <c r="F268" s="129" t="s">
        <v>14</v>
      </c>
      <c r="G268" s="130">
        <v>43678</v>
      </c>
      <c r="H268" s="130">
        <v>43900</v>
      </c>
      <c r="I268" s="131" t="s">
        <v>423</v>
      </c>
      <c r="J268" s="132">
        <v>224000</v>
      </c>
      <c r="K268" s="132">
        <v>142513.21</v>
      </c>
      <c r="L268" s="132">
        <v>34379.72</v>
      </c>
      <c r="M268" s="132">
        <v>34379.72</v>
      </c>
      <c r="N268" s="171"/>
      <c r="O268" s="116"/>
    </row>
    <row r="269" spans="1:15" ht="63.75" customHeight="1" x14ac:dyDescent="0.25">
      <c r="A269" s="109">
        <f t="shared" si="16"/>
        <v>267</v>
      </c>
      <c r="B269" s="272" t="s">
        <v>11</v>
      </c>
      <c r="C269" s="169" t="s">
        <v>279</v>
      </c>
      <c r="D269" s="129">
        <v>5045259</v>
      </c>
      <c r="E269" s="170" t="s">
        <v>777</v>
      </c>
      <c r="F269" s="129" t="s">
        <v>14</v>
      </c>
      <c r="G269" s="130">
        <v>43875</v>
      </c>
      <c r="H269" s="130">
        <v>44022</v>
      </c>
      <c r="I269" s="131" t="s">
        <v>331</v>
      </c>
      <c r="J269" s="132">
        <v>310000</v>
      </c>
      <c r="K269" s="132"/>
      <c r="L269" s="132"/>
      <c r="M269" s="132"/>
      <c r="N269" s="171"/>
      <c r="O269" s="116"/>
    </row>
    <row r="270" spans="1:15" ht="63.75" customHeight="1" x14ac:dyDescent="0.25">
      <c r="A270" s="109">
        <f t="shared" si="16"/>
        <v>268</v>
      </c>
      <c r="B270" s="272" t="s">
        <v>11</v>
      </c>
      <c r="C270" s="169" t="s">
        <v>438</v>
      </c>
      <c r="D270" s="129">
        <v>5045159</v>
      </c>
      <c r="E270" s="170" t="s">
        <v>439</v>
      </c>
      <c r="F270" s="129" t="s">
        <v>14</v>
      </c>
      <c r="G270" s="130">
        <v>43684</v>
      </c>
      <c r="H270" s="130">
        <v>44044</v>
      </c>
      <c r="I270" s="131" t="s">
        <v>331</v>
      </c>
      <c r="J270" s="132">
        <v>520000</v>
      </c>
      <c r="K270" s="132">
        <v>503688</v>
      </c>
      <c r="L270" s="132">
        <v>503688</v>
      </c>
      <c r="M270" s="132">
        <v>503688</v>
      </c>
      <c r="N270" s="171"/>
      <c r="O270" s="116"/>
    </row>
    <row r="271" spans="1:15" ht="63.75" customHeight="1" x14ac:dyDescent="0.25">
      <c r="A271" s="109">
        <f t="shared" si="16"/>
        <v>269</v>
      </c>
      <c r="B271" s="272" t="s">
        <v>11</v>
      </c>
      <c r="C271" s="169" t="s">
        <v>443</v>
      </c>
      <c r="D271" s="129">
        <v>5045509</v>
      </c>
      <c r="E271" s="170" t="s">
        <v>778</v>
      </c>
      <c r="F271" s="129" t="s">
        <v>14</v>
      </c>
      <c r="G271" s="130">
        <v>43719</v>
      </c>
      <c r="H271" s="130">
        <v>43784</v>
      </c>
      <c r="I271" s="131" t="s">
        <v>203</v>
      </c>
      <c r="J271" s="132">
        <v>300000</v>
      </c>
      <c r="K271" s="132">
        <v>281157.59999999998</v>
      </c>
      <c r="L271" s="132">
        <v>281157.59999999998</v>
      </c>
      <c r="M271" s="132">
        <v>281157.59999999998</v>
      </c>
      <c r="N271" s="171"/>
      <c r="O271" s="116"/>
    </row>
    <row r="272" spans="1:15" ht="75" customHeight="1" x14ac:dyDescent="0.25">
      <c r="A272" s="109">
        <f>1+A271</f>
        <v>270</v>
      </c>
      <c r="B272" s="272" t="s">
        <v>11</v>
      </c>
      <c r="C272" s="169" t="s">
        <v>279</v>
      </c>
      <c r="D272" s="129">
        <v>5051258</v>
      </c>
      <c r="E272" s="170" t="s">
        <v>779</v>
      </c>
      <c r="F272" s="129" t="s">
        <v>14</v>
      </c>
      <c r="G272" s="130">
        <v>43894</v>
      </c>
      <c r="H272" s="130">
        <v>44104</v>
      </c>
      <c r="I272" s="131" t="s">
        <v>331</v>
      </c>
      <c r="J272" s="132">
        <v>2400000</v>
      </c>
      <c r="K272" s="132"/>
      <c r="L272" s="132"/>
      <c r="M272" s="132"/>
      <c r="N272" s="171"/>
      <c r="O272" s="116"/>
    </row>
    <row r="273" spans="1:15" ht="80.25" customHeight="1" x14ac:dyDescent="0.25">
      <c r="A273" s="109">
        <f t="shared" si="16"/>
        <v>271</v>
      </c>
      <c r="B273" s="272" t="s">
        <v>11</v>
      </c>
      <c r="C273" s="865" t="s">
        <v>597</v>
      </c>
      <c r="D273" s="866">
        <v>5052145</v>
      </c>
      <c r="E273" s="865" t="s">
        <v>780</v>
      </c>
      <c r="F273" s="866" t="s">
        <v>14</v>
      </c>
      <c r="G273" s="867">
        <v>43866</v>
      </c>
      <c r="H273" s="867">
        <v>44075</v>
      </c>
      <c r="I273" s="847" t="s">
        <v>378</v>
      </c>
      <c r="J273" s="868">
        <v>680000</v>
      </c>
      <c r="K273" s="868"/>
      <c r="L273" s="868"/>
      <c r="M273" s="868"/>
      <c r="N273" s="868"/>
      <c r="O273" s="847"/>
    </row>
    <row r="274" spans="1:15" ht="46.5" customHeight="1" x14ac:dyDescent="0.25">
      <c r="O274" s="62"/>
    </row>
  </sheetData>
  <autoFilter ref="A2:O273"/>
  <pageMargins left="0.70866141732283472" right="0.70866141732283472" top="0.74803149606299213" bottom="0.74803149606299213" header="0.31496062992125984" footer="0.31496062992125984"/>
  <pageSetup paperSize="9" scale="50" fitToHeight="0" orientation="landscape" r:id="rId1"/>
  <rowBreaks count="12" manualBreakCount="12">
    <brk id="49" max="16383" man="1"/>
    <brk id="79" max="16383" man="1"/>
    <brk id="114" max="16383" man="1"/>
    <brk id="121" max="16383" man="1"/>
    <brk id="126" max="16383" man="1"/>
    <brk id="169" max="16383" man="1"/>
    <brk id="184" max="16383" man="1"/>
    <brk id="211" max="16383" man="1"/>
    <brk id="231" max="16383" man="1"/>
    <brk id="239" max="16383" man="1"/>
    <brk id="249" max="16383" man="1"/>
    <brk id="2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
  <sheetViews>
    <sheetView topLeftCell="C7" workbookViewId="0">
      <selection activeCell="I29" sqref="I29"/>
    </sheetView>
  </sheetViews>
  <sheetFormatPr defaultRowHeight="15" x14ac:dyDescent="0.25"/>
  <cols>
    <col min="8" max="8" width="24.85546875" customWidth="1"/>
    <col min="10" max="10" width="31.7109375" bestFit="1" customWidth="1"/>
    <col min="11" max="14" width="13.85546875" bestFit="1" customWidth="1"/>
  </cols>
  <sheetData>
    <row r="1" spans="2:14" x14ac:dyDescent="0.25">
      <c r="B1" s="12"/>
      <c r="C1" s="12"/>
      <c r="D1" s="12"/>
      <c r="E1" s="12"/>
      <c r="F1" s="12"/>
      <c r="G1" s="12"/>
      <c r="H1" s="12"/>
      <c r="I1" s="12"/>
      <c r="J1" s="12"/>
      <c r="K1" s="12"/>
      <c r="L1" s="12"/>
      <c r="M1" s="12"/>
      <c r="N1" s="12"/>
    </row>
    <row r="2" spans="2:14" ht="18.75" x14ac:dyDescent="0.3">
      <c r="B2" s="23" t="s">
        <v>1072</v>
      </c>
      <c r="C2" s="24"/>
      <c r="D2" s="24"/>
      <c r="E2" s="13"/>
      <c r="F2" s="12"/>
      <c r="G2" s="12"/>
      <c r="H2" s="12"/>
      <c r="I2" s="12"/>
      <c r="J2" s="91" t="s">
        <v>1056</v>
      </c>
      <c r="K2" s="12"/>
      <c r="L2" s="12"/>
      <c r="M2" s="12"/>
      <c r="N2" s="12"/>
    </row>
    <row r="3" spans="2:14" ht="18.75" x14ac:dyDescent="0.3">
      <c r="B3" s="24"/>
      <c r="C3" s="24"/>
      <c r="D3" s="24"/>
      <c r="E3" s="24"/>
      <c r="F3" s="12"/>
      <c r="G3" s="12"/>
      <c r="H3" s="12"/>
      <c r="I3" s="12"/>
      <c r="J3" s="12"/>
      <c r="K3" s="12"/>
      <c r="L3" s="12"/>
      <c r="M3" s="12"/>
      <c r="N3" s="12"/>
    </row>
    <row r="4" spans="2:14" ht="90" customHeight="1" x14ac:dyDescent="0.25">
      <c r="B4" s="109" t="s">
        <v>470</v>
      </c>
      <c r="C4" s="963" t="s">
        <v>1053</v>
      </c>
      <c r="D4" s="964"/>
      <c r="E4" s="964"/>
      <c r="F4" s="964"/>
      <c r="G4" s="964"/>
      <c r="H4" s="965"/>
      <c r="I4" s="4" t="s">
        <v>1052</v>
      </c>
      <c r="J4" s="869" t="s">
        <v>8</v>
      </c>
      <c r="K4" s="5" t="s">
        <v>201</v>
      </c>
      <c r="L4" s="5" t="s">
        <v>9</v>
      </c>
      <c r="M4" s="5" t="s">
        <v>10</v>
      </c>
      <c r="N4" s="8" t="s">
        <v>760</v>
      </c>
    </row>
    <row r="5" spans="2:14" ht="30" customHeight="1" x14ac:dyDescent="0.25">
      <c r="B5" s="879">
        <v>1</v>
      </c>
      <c r="C5" s="966" t="s">
        <v>457</v>
      </c>
      <c r="D5" s="966"/>
      <c r="E5" s="966"/>
      <c r="F5" s="966"/>
      <c r="G5" s="966"/>
      <c r="H5" s="966"/>
      <c r="I5" s="887">
        <f>COUNTA('ΕΤΠΑ 13 ΠΕΠ '!I3:I49)</f>
        <v>47</v>
      </c>
      <c r="J5" s="870">
        <f>SUM('ΕΤΠΑ 13 ΠΕΠ '!J3:J49)</f>
        <v>52833706.140000008</v>
      </c>
      <c r="K5" s="122">
        <f>SUM('ΕΤΠΑ 13 ΠΕΠ '!K3:K49)</f>
        <v>20865685.920000002</v>
      </c>
      <c r="L5" s="122">
        <f>SUM('ΕΤΠΑ 13 ΠΕΠ '!L3:L49)</f>
        <v>17591532.099999998</v>
      </c>
      <c r="M5" s="122">
        <f>SUM('ΕΤΠΑ 13 ΠΕΠ '!M3:M49)</f>
        <v>17591532.099999998</v>
      </c>
      <c r="N5" s="122">
        <f>SUM('ΕΤΠΑ 13 ΠΕΠ '!N3:N49)</f>
        <v>10457358.82</v>
      </c>
    </row>
    <row r="6" spans="2:14" ht="30" customHeight="1" x14ac:dyDescent="0.25">
      <c r="B6" s="763">
        <v>2</v>
      </c>
      <c r="C6" s="967" t="s">
        <v>458</v>
      </c>
      <c r="D6" s="968"/>
      <c r="E6" s="968"/>
      <c r="F6" s="968"/>
      <c r="G6" s="968"/>
      <c r="H6" s="969"/>
      <c r="I6" s="779">
        <f>COUNTA('ΕΤΠΑ 13 ΠΕΠ '!I50:I79)</f>
        <v>30</v>
      </c>
      <c r="J6" s="871">
        <f>SUM('ΕΤΠΑ 13 ΠΕΠ '!J50:J79)</f>
        <v>71930552.170000002</v>
      </c>
      <c r="K6" s="150">
        <f>SUM('ΕΤΠΑ 13 ΠΕΠ '!K50:K79)</f>
        <v>32565982.710000001</v>
      </c>
      <c r="L6" s="150">
        <f>SUM('ΕΤΠΑ 13 ΠΕΠ '!L50:L79)</f>
        <v>26402786.309999995</v>
      </c>
      <c r="M6" s="150">
        <f>SUM('ΕΤΠΑ 13 ΠΕΠ '!M50:M79)</f>
        <v>26402786.309999995</v>
      </c>
      <c r="N6" s="151">
        <f>SUM('ΕΤΠΑ 13 ΠΕΠ '!N50:N79)</f>
        <v>20857147.379999999</v>
      </c>
    </row>
    <row r="7" spans="2:14" ht="30" customHeight="1" x14ac:dyDescent="0.25">
      <c r="B7" s="764">
        <v>3</v>
      </c>
      <c r="C7" s="970" t="s">
        <v>459</v>
      </c>
      <c r="D7" s="971"/>
      <c r="E7" s="971"/>
      <c r="F7" s="971"/>
      <c r="G7" s="971"/>
      <c r="H7" s="972"/>
      <c r="I7" s="888">
        <f>COUNTA('ΕΤΠΑ 13 ΠΕΠ '!I80:I114)</f>
        <v>35</v>
      </c>
      <c r="J7" s="872">
        <f>SUM('ΕΤΠΑ 13 ΠΕΠ '!J80:J114)</f>
        <v>54615621.140000001</v>
      </c>
      <c r="K7" s="160">
        <f>SUM('ΕΤΠΑ 13 ΠΕΠ '!K80:K114)</f>
        <v>9739667.4499999993</v>
      </c>
      <c r="L7" s="160">
        <f>SUM('ΕΤΠΑ 13 ΠΕΠ '!L80:L114)</f>
        <v>8491385.3300000001</v>
      </c>
      <c r="M7" s="160">
        <f>SUM('ΕΤΠΑ 13 ΠΕΠ '!M80:M114)</f>
        <v>8485017.4500000011</v>
      </c>
      <c r="N7" s="161">
        <f>SUM('ΕΤΠΑ 13 ΠΕΠ '!N80:N114)</f>
        <v>7946699.0199999996</v>
      </c>
    </row>
    <row r="8" spans="2:14" ht="30" customHeight="1" x14ac:dyDescent="0.25">
      <c r="B8" s="880">
        <v>4</v>
      </c>
      <c r="C8" s="973" t="s">
        <v>460</v>
      </c>
      <c r="D8" s="974"/>
      <c r="E8" s="974"/>
      <c r="F8" s="974"/>
      <c r="G8" s="974"/>
      <c r="H8" s="975"/>
      <c r="I8" s="889">
        <f>COUNTA('ΕΤΠΑ 13 ΠΕΠ '!I115:I121)</f>
        <v>7</v>
      </c>
      <c r="J8" s="873">
        <f>SUM('ΕΤΠΑ 13 ΠΕΠ '!J115:J121)</f>
        <v>21610386.030000001</v>
      </c>
      <c r="K8" s="177">
        <f>SUM('ΕΤΠΑ 13 ΠΕΠ '!K115:K121)</f>
        <v>18969603.809999999</v>
      </c>
      <c r="L8" s="177">
        <f>SUM('ΕΤΠΑ 13 ΠΕΠ '!L115:L121)</f>
        <v>15722655.33</v>
      </c>
      <c r="M8" s="177">
        <f>SUM('ΕΤΠΑ 13 ΠΕΠ '!M115:M121)</f>
        <v>15248155.029999999</v>
      </c>
      <c r="N8" s="178">
        <f>SUM('ΕΤΠΑ 13 ΠΕΠ '!N115:N121)</f>
        <v>14748611.859999999</v>
      </c>
    </row>
    <row r="9" spans="2:14" ht="30" customHeight="1" x14ac:dyDescent="0.25">
      <c r="B9" s="881">
        <v>5</v>
      </c>
      <c r="C9" s="976" t="s">
        <v>461</v>
      </c>
      <c r="D9" s="977"/>
      <c r="E9" s="977"/>
      <c r="F9" s="977"/>
      <c r="G9" s="977"/>
      <c r="H9" s="978"/>
      <c r="I9" s="887">
        <f>COUNTA('ΕΤΠΑ 13 ΠΕΠ '!I122:I126)</f>
        <v>5</v>
      </c>
      <c r="J9" s="870">
        <f>SUM('ΕΤΠΑ 13 ΠΕΠ '!J122:J126)</f>
        <v>17775090.800000001</v>
      </c>
      <c r="K9" s="122">
        <f>SUM('ΕΤΠΑ 13 ΠΕΠ '!K122:K126)</f>
        <v>15588778.35</v>
      </c>
      <c r="L9" s="122">
        <f>SUM('ΕΤΠΑ 13 ΠΕΠ '!L122:L126)</f>
        <v>14252226.799999999</v>
      </c>
      <c r="M9" s="122">
        <f>SUM('ΕΤΠΑ 13 ΠΕΠ '!M122:M126)</f>
        <v>14243350.17</v>
      </c>
      <c r="N9" s="186">
        <f>SUM('ΕΤΠΑ 13 ΠΕΠ '!N122:N126)</f>
        <v>13317295.5</v>
      </c>
    </row>
    <row r="10" spans="2:14" ht="30" customHeight="1" x14ac:dyDescent="0.25">
      <c r="B10" s="763">
        <v>6</v>
      </c>
      <c r="C10" s="979" t="s">
        <v>462</v>
      </c>
      <c r="D10" s="980"/>
      <c r="E10" s="980"/>
      <c r="F10" s="980"/>
      <c r="G10" s="980"/>
      <c r="H10" s="981"/>
      <c r="I10" s="778">
        <f>COUNTA('ΕΤΠΑ 13 ΠΕΠ '!I127:I169)</f>
        <v>43</v>
      </c>
      <c r="J10" s="198">
        <f>SUM('ΕΤΠΑ 13 ΠΕΠ '!J127:J169)</f>
        <v>22305604.590000004</v>
      </c>
      <c r="K10" s="197">
        <f>SUM('ΕΤΠΑ 13 ΠΕΠ '!K127:K169)</f>
        <v>9132342.8800000008</v>
      </c>
      <c r="L10" s="197">
        <f>SUM('ΕΤΠΑ 13 ΠΕΠ '!L127:L169)</f>
        <v>7455315.0200000005</v>
      </c>
      <c r="M10" s="197">
        <f>SUM('ΕΤΠΑ 13 ΠΕΠ '!M127:M169)</f>
        <v>7453705.0200000005</v>
      </c>
      <c r="N10" s="198">
        <f>SUM('ΕΤΠΑ 13 ΠΕΠ '!N127:N169)</f>
        <v>5952006.6099999994</v>
      </c>
    </row>
    <row r="11" spans="2:14" ht="30" customHeight="1" x14ac:dyDescent="0.25">
      <c r="B11" s="882">
        <v>7</v>
      </c>
      <c r="C11" s="982" t="s">
        <v>463</v>
      </c>
      <c r="D11" s="983"/>
      <c r="E11" s="983"/>
      <c r="F11" s="983"/>
      <c r="G11" s="983"/>
      <c r="H11" s="984"/>
      <c r="I11" s="890">
        <f>COUNTA('ΕΤΠΑ 13 ΠΕΠ '!I170:I184)</f>
        <v>15</v>
      </c>
      <c r="J11" s="874">
        <f>SUM('ΕΤΠΑ 13 ΠΕΠ '!J170:J184)</f>
        <v>35946541.340000004</v>
      </c>
      <c r="K11" s="212">
        <f>SUM('ΕΤΠΑ 13 ΠΕΠ '!K170:K184)</f>
        <v>28993225.190000001</v>
      </c>
      <c r="L11" s="212">
        <f>SUM('ΕΤΠΑ 13 ΠΕΠ '!L170:L184)</f>
        <v>28065558.84</v>
      </c>
      <c r="M11" s="212">
        <f>SUM('ΕΤΠΑ 13 ΠΕΠ '!M170:M184)</f>
        <v>25366326.009999998</v>
      </c>
      <c r="N11" s="213">
        <f>SUM('ΕΤΠΑ 13 ΠΕΠ '!N170:N178)</f>
        <v>24395285.879999999</v>
      </c>
    </row>
    <row r="12" spans="2:14" ht="30" customHeight="1" x14ac:dyDescent="0.25">
      <c r="B12" s="883">
        <v>8</v>
      </c>
      <c r="C12" s="985" t="s">
        <v>465</v>
      </c>
      <c r="D12" s="986"/>
      <c r="E12" s="986"/>
      <c r="F12" s="986"/>
      <c r="G12" s="986"/>
      <c r="H12" s="987"/>
      <c r="I12" s="891">
        <f>COUNTA('ΕΤΠΑ 13 ΠΕΠ '!I185:I211)</f>
        <v>27</v>
      </c>
      <c r="J12" s="875">
        <f>SUM('ΕΤΠΑ 13 ΠΕΠ '!J185:J211)</f>
        <v>28263099.650000002</v>
      </c>
      <c r="K12" s="224">
        <f>SUM('ΕΤΠΑ 13 ΠΕΠ '!K185:K211)</f>
        <v>5896414.7999999998</v>
      </c>
      <c r="L12" s="224">
        <f>SUM('ΕΤΠΑ 13 ΠΕΠ '!L185:L211)</f>
        <v>3735175.8</v>
      </c>
      <c r="M12" s="224">
        <f>SUM('ΕΤΠΑ 13 ΠΕΠ '!M185:M211)</f>
        <v>3735175.8</v>
      </c>
      <c r="N12" s="224">
        <f>SUM('ΕΤΠΑ 13 ΠΕΠ '!N185:N211)</f>
        <v>989110.66</v>
      </c>
    </row>
    <row r="13" spans="2:14" ht="30" customHeight="1" x14ac:dyDescent="0.25">
      <c r="B13" s="884">
        <v>9</v>
      </c>
      <c r="C13" s="979" t="s">
        <v>464</v>
      </c>
      <c r="D13" s="980"/>
      <c r="E13" s="980"/>
      <c r="F13" s="980"/>
      <c r="G13" s="980"/>
      <c r="H13" s="981"/>
      <c r="I13" s="779">
        <f>COUNTA('ΕΤΠΑ 13 ΠΕΠ '!I212:I231)</f>
        <v>20</v>
      </c>
      <c r="J13" s="871">
        <f>SUM('ΕΤΠΑ 13 ΠΕΠ '!J212:J231)</f>
        <v>18356653.969999999</v>
      </c>
      <c r="K13" s="150">
        <f>SUM('ΕΤΠΑ 13 ΠΕΠ '!K212:K231)</f>
        <v>4655703.55</v>
      </c>
      <c r="L13" s="150">
        <f>SUM('ΕΤΠΑ 13 ΠΕΠ '!L212:L231)</f>
        <v>3205369.33</v>
      </c>
      <c r="M13" s="150">
        <f>SUM('ΕΤΠΑ 13 ΠΕΠ '!M212:M231)</f>
        <v>3205369.33</v>
      </c>
      <c r="N13" s="150">
        <f>SUM('ΕΤΠΑ 13 ΠΕΠ '!N212:N231)</f>
        <v>2180154.7400000002</v>
      </c>
    </row>
    <row r="14" spans="2:14" ht="30" customHeight="1" x14ac:dyDescent="0.25">
      <c r="B14" s="764">
        <v>10</v>
      </c>
      <c r="C14" s="985" t="s">
        <v>466</v>
      </c>
      <c r="D14" s="986"/>
      <c r="E14" s="986"/>
      <c r="F14" s="986"/>
      <c r="G14" s="986"/>
      <c r="H14" s="987"/>
      <c r="I14" s="892">
        <f>COUNTA('ΕΤΠΑ 13 ΠΕΠ '!I232:I239)</f>
        <v>8</v>
      </c>
      <c r="J14" s="872">
        <f>SUM('ΕΤΠΑ 13 ΠΕΠ '!J232:J239)</f>
        <v>19987291.93</v>
      </c>
      <c r="K14" s="160">
        <f>SUM('ΕΤΠΑ 13 ΠΕΠ '!K232:K239)</f>
        <v>8678830.0899999999</v>
      </c>
      <c r="L14" s="160">
        <f>SUM('ΕΤΠΑ 13 ΠΕΠ '!L232:L239)</f>
        <v>7775069.8799999999</v>
      </c>
      <c r="M14" s="160">
        <f>SUM('ΕΤΠΑ 13 ΠΕΠ '!M232:M239)</f>
        <v>7775069.8799999999</v>
      </c>
      <c r="N14" s="160">
        <f>SUM('ΕΤΠΑ 13 ΠΕΠ '!N232:N239)</f>
        <v>6246073.0300000003</v>
      </c>
    </row>
    <row r="15" spans="2:14" ht="30" customHeight="1" x14ac:dyDescent="0.25">
      <c r="B15" s="885">
        <v>11</v>
      </c>
      <c r="C15" s="988" t="s">
        <v>467</v>
      </c>
      <c r="D15" s="989"/>
      <c r="E15" s="989"/>
      <c r="F15" s="989"/>
      <c r="G15" s="989"/>
      <c r="H15" s="990"/>
      <c r="I15" s="628">
        <f>COUNTA('ΕΤΠΑ 13 ΠΕΠ '!I240:I249)</f>
        <v>10</v>
      </c>
      <c r="J15" s="876">
        <f>SUM('ΕΤΠΑ 13 ΠΕΠ '!J240:J249)</f>
        <v>14748581.380000001</v>
      </c>
      <c r="K15" s="256">
        <f>SUM('ΕΤΠΑ 13 ΠΕΠ '!K240:K249)</f>
        <v>10257578.799999999</v>
      </c>
      <c r="L15" s="256">
        <f>SUM('ΕΤΠΑ 13 ΠΕΠ '!L240:L249)</f>
        <v>9265798.4000000004</v>
      </c>
      <c r="M15" s="256">
        <f>SUM('ΕΤΠΑ 13 ΠΕΠ '!M240:M249)</f>
        <v>9265798.4000000004</v>
      </c>
      <c r="N15" s="257">
        <f>SUM('ΕΤΠΑ 13 ΠΕΠ '!N240:N249)</f>
        <v>7304568.4199999999</v>
      </c>
    </row>
    <row r="16" spans="2:14" ht="30" customHeight="1" x14ac:dyDescent="0.25">
      <c r="B16" s="772">
        <v>12</v>
      </c>
      <c r="C16" s="991" t="s">
        <v>468</v>
      </c>
      <c r="D16" s="992"/>
      <c r="E16" s="992"/>
      <c r="F16" s="992"/>
      <c r="G16" s="992"/>
      <c r="H16" s="993"/>
      <c r="I16" s="893">
        <f>COUNTA('ΕΤΠΑ 13 ΠΕΠ '!I250:I260)</f>
        <v>11</v>
      </c>
      <c r="J16" s="877">
        <f>SUM('ΕΤΠΑ 13 ΠΕΠ '!J250:J260)</f>
        <v>19600200.359999999</v>
      </c>
      <c r="K16" s="267">
        <f>SUM('ΕΤΠΑ 13 ΠΕΠ '!K250:K260)</f>
        <v>14704282.93</v>
      </c>
      <c r="L16" s="267">
        <f>SUM('ΕΤΠΑ 13 ΠΕΠ '!L250:L260)</f>
        <v>9719731.25</v>
      </c>
      <c r="M16" s="267">
        <f>SUM('ΕΤΠΑ 13 ΠΕΠ '!M250:M260)</f>
        <v>9719034.5600000005</v>
      </c>
      <c r="N16" s="267">
        <f>SUM('ΕΤΠΑ 13 ΠΕΠ '!N250:N260)</f>
        <v>8671258.4900000021</v>
      </c>
    </row>
    <row r="17" spans="2:14" ht="30" customHeight="1" x14ac:dyDescent="0.25">
      <c r="B17" s="886">
        <v>13</v>
      </c>
      <c r="C17" s="994" t="s">
        <v>469</v>
      </c>
      <c r="D17" s="995"/>
      <c r="E17" s="995"/>
      <c r="F17" s="995"/>
      <c r="G17" s="995"/>
      <c r="H17" s="996"/>
      <c r="I17" s="791">
        <f>COUNTA('ΕΤΠΑ 13 ΠΕΠ '!I261:I273)</f>
        <v>13</v>
      </c>
      <c r="J17" s="533">
        <f>SUM('ΕΤΠΑ 13 ΠΕΠ '!J261:J273)</f>
        <v>19348774.719999999</v>
      </c>
      <c r="K17" s="275">
        <f>SUM('ΕΤΠΑ 13 ΠΕΠ '!K261:K273)</f>
        <v>12932302.24</v>
      </c>
      <c r="L17" s="275">
        <f>SUM('ΕΤΠΑ 13 ΠΕΠ '!L261:L273)</f>
        <v>11273335.57</v>
      </c>
      <c r="M17" s="275">
        <f>SUM('ΕΤΠΑ 13 ΠΕΠ '!M261:M273)</f>
        <v>11273335.57</v>
      </c>
      <c r="N17" s="275">
        <f>SUM('ΕΤΠΑ 13 ΠΕΠ '!N261:N273)</f>
        <v>8161691.0799999991</v>
      </c>
    </row>
    <row r="18" spans="2:14" x14ac:dyDescent="0.25">
      <c r="B18" s="774" t="s">
        <v>494</v>
      </c>
      <c r="C18" s="960"/>
      <c r="D18" s="960"/>
      <c r="E18" s="960"/>
      <c r="F18" s="960"/>
      <c r="G18" s="960"/>
      <c r="H18" s="960"/>
      <c r="I18" s="894">
        <f>'ΕΤΠΑ 13 ΠΕΠ ΜΕΡΙΚΟ ΣΥΝΟΛΟ'!I5+'ΕΤΠΑ 13 ΠΕΠ ΜΕΡΙΚΟ ΣΥΝΟΛΟ'!I6+'ΕΤΠΑ 13 ΠΕΠ ΜΕΡΙΚΟ ΣΥΝΟΛΟ'!I7+'ΕΤΠΑ 13 ΠΕΠ ΜΕΡΙΚΟ ΣΥΝΟΛΟ'!I8+'ΕΤΠΑ 13 ΠΕΠ ΜΕΡΙΚΟ ΣΥΝΟΛΟ'!I9+'ΕΤΠΑ 13 ΠΕΠ ΜΕΡΙΚΟ ΣΥΝΟΛΟ'!I10+'ΕΤΠΑ 13 ΠΕΠ ΜΕΡΙΚΟ ΣΥΝΟΛΟ'!I11+'ΕΤΠΑ 13 ΠΕΠ ΜΕΡΙΚΟ ΣΥΝΟΛΟ'!I12+'ΕΤΠΑ 13 ΠΕΠ ΜΕΡΙΚΟ ΣΥΝΟΛΟ'!I13+'ΕΤΠΑ 13 ΠΕΠ ΜΕΡΙΚΟ ΣΥΝΟΛΟ'!I14+'ΕΤΠΑ 13 ΠΕΠ ΜΕΡΙΚΟ ΣΥΝΟΛΟ'!I15+'ΕΤΠΑ 13 ΠΕΠ ΜΕΡΙΚΟ ΣΥΝΟΛΟ'!I16+I17</f>
        <v>271</v>
      </c>
      <c r="J18" s="878">
        <f>'ΕΤΠΑ 13 ΠΕΠ ΜΕΡΙΚΟ ΣΥΝΟΛΟ'!J5+'ΕΤΠΑ 13 ΠΕΠ ΜΕΡΙΚΟ ΣΥΝΟΛΟ'!J6+'ΕΤΠΑ 13 ΠΕΠ ΜΕΡΙΚΟ ΣΥΝΟΛΟ'!J7+'ΕΤΠΑ 13 ΠΕΠ ΜΕΡΙΚΟ ΣΥΝΟΛΟ'!J8+'ΕΤΠΑ 13 ΠΕΠ ΜΕΡΙΚΟ ΣΥΝΟΛΟ'!J9+'ΕΤΠΑ 13 ΠΕΠ ΜΕΡΙΚΟ ΣΥΝΟΛΟ'!J10+'ΕΤΠΑ 13 ΠΕΠ ΜΕΡΙΚΟ ΣΥΝΟΛΟ'!J11+'ΕΤΠΑ 13 ΠΕΠ ΜΕΡΙΚΟ ΣΥΝΟΛΟ'!J12+'ΕΤΠΑ 13 ΠΕΠ ΜΕΡΙΚΟ ΣΥΝΟΛΟ'!J13+'ΕΤΠΑ 13 ΠΕΠ ΜΕΡΙΚΟ ΣΥΝΟΛΟ'!J14+'ΕΤΠΑ 13 ΠΕΠ ΜΕΡΙΚΟ ΣΥΝΟΛΟ'!J15+'ΕΤΠΑ 13 ΠΕΠ ΜΕΡΙΚΟ ΣΥΝΟΛΟ'!J16+J17</f>
        <v>397322104.22000003</v>
      </c>
      <c r="K18" s="277">
        <f>'ΕΤΠΑ 13 ΠΕΠ ΜΕΡΙΚΟ ΣΥΝΟΛΟ'!K5+'ΕΤΠΑ 13 ΠΕΠ ΜΕΡΙΚΟ ΣΥΝΟΛΟ'!K6+'ΕΤΠΑ 13 ΠΕΠ ΜΕΡΙΚΟ ΣΥΝΟΛΟ'!K7+'ΕΤΠΑ 13 ΠΕΠ ΜΕΡΙΚΟ ΣΥΝΟΛΟ'!K8+'ΕΤΠΑ 13 ΠΕΠ ΜΕΡΙΚΟ ΣΥΝΟΛΟ'!K9+'ΕΤΠΑ 13 ΠΕΠ ΜΕΡΙΚΟ ΣΥΝΟΛΟ'!K10+'ΕΤΠΑ 13 ΠΕΠ ΜΕΡΙΚΟ ΣΥΝΟΛΟ'!K11+'ΕΤΠΑ 13 ΠΕΠ ΜΕΡΙΚΟ ΣΥΝΟΛΟ'!K12+'ΕΤΠΑ 13 ΠΕΠ ΜΕΡΙΚΟ ΣΥΝΟΛΟ'!K13+'ΕΤΠΑ 13 ΠΕΠ ΜΕΡΙΚΟ ΣΥΝΟΛΟ'!K14+'ΕΤΠΑ 13 ΠΕΠ ΜΕΡΙΚΟ ΣΥΝΟΛΟ'!K15+'ΕΤΠΑ 13 ΠΕΠ ΜΕΡΙΚΟ ΣΥΝΟΛΟ'!K16+K17</f>
        <v>192980398.72000006</v>
      </c>
      <c r="L18" s="277">
        <f>'ΕΤΠΑ 13 ΠΕΠ ΜΕΡΙΚΟ ΣΥΝΟΛΟ'!L5+'ΕΤΠΑ 13 ΠΕΠ ΜΕΡΙΚΟ ΣΥΝΟΛΟ'!L6+'ΕΤΠΑ 13 ΠΕΠ ΜΕΡΙΚΟ ΣΥΝΟΛΟ'!L7+'ΕΤΠΑ 13 ΠΕΠ ΜΕΡΙΚΟ ΣΥΝΟΛΟ'!L8+'ΕΤΠΑ 13 ΠΕΠ ΜΕΡΙΚΟ ΣΥΝΟΛΟ'!L9+'ΕΤΠΑ 13 ΠΕΠ ΜΕΡΙΚΟ ΣΥΝΟΛΟ'!L10+'ΕΤΠΑ 13 ΠΕΠ ΜΕΡΙΚΟ ΣΥΝΟΛΟ'!L11+'ΕΤΠΑ 13 ΠΕΠ ΜΕΡΙΚΟ ΣΥΝΟΛΟ'!L12+'ΕΤΠΑ 13 ΠΕΠ ΜΕΡΙΚΟ ΣΥΝΟΛΟ'!L13+'ΕΤΠΑ 13 ΠΕΠ ΜΕΡΙΚΟ ΣΥΝΟΛΟ'!L14+'ΕΤΠΑ 13 ΠΕΠ ΜΕΡΙΚΟ ΣΥΝΟΛΟ'!L15+'ΕΤΠΑ 13 ΠΕΠ ΜΕΡΙΚΟ ΣΥΝΟΛΟ'!L16+L17</f>
        <v>162955939.95999998</v>
      </c>
      <c r="M18" s="277">
        <f>'ΕΤΠΑ 13 ΠΕΠ ΜΕΡΙΚΟ ΣΥΝΟΛΟ'!M5+'ΕΤΠΑ 13 ΠΕΠ ΜΕΡΙΚΟ ΣΥΝΟΛΟ'!M6+'ΕΤΠΑ 13 ΠΕΠ ΜΕΡΙΚΟ ΣΥΝΟΛΟ'!M7+'ΕΤΠΑ 13 ΠΕΠ ΜΕΡΙΚΟ ΣΥΝΟΛΟ'!M8+'ΕΤΠΑ 13 ΠΕΠ ΜΕΡΙΚΟ ΣΥΝΟΛΟ'!M9+'ΕΤΠΑ 13 ΠΕΠ ΜΕΡΙΚΟ ΣΥΝΟΛΟ'!M10+'ΕΤΠΑ 13 ΠΕΠ ΜΕΡΙΚΟ ΣΥΝΟΛΟ'!M11+'ΕΤΠΑ 13 ΠΕΠ ΜΕΡΙΚΟ ΣΥΝΟΛΟ'!M12+'ΕΤΠΑ 13 ΠΕΠ ΜΕΡΙΚΟ ΣΥΝΟΛΟ'!M13+'ΕΤΠΑ 13 ΠΕΠ ΜΕΡΙΚΟ ΣΥΝΟΛΟ'!M14+'ΕΤΠΑ 13 ΠΕΠ ΜΕΡΙΚΟ ΣΥΝΟΛΟ'!M15+'ΕΤΠΑ 13 ΠΕΠ ΜΕΡΙΚΟ ΣΥΝΟΛΟ'!M16+M17</f>
        <v>159764655.63</v>
      </c>
      <c r="N18" s="277">
        <f>'ΕΤΠΑ 13 ΠΕΠ ΜΕΡΙΚΟ ΣΥΝΟΛΟ'!N5+'ΕΤΠΑ 13 ΠΕΠ ΜΕΡΙΚΟ ΣΥΝΟΛΟ'!N6+'ΕΤΠΑ 13 ΠΕΠ ΜΕΡΙΚΟ ΣΥΝΟΛΟ'!N7+'ΕΤΠΑ 13 ΠΕΠ ΜΕΡΙΚΟ ΣΥΝΟΛΟ'!N8+'ΕΤΠΑ 13 ΠΕΠ ΜΕΡΙΚΟ ΣΥΝΟΛΟ'!N9+'ΕΤΠΑ 13 ΠΕΠ ΜΕΡΙΚΟ ΣΥΝΟΛΟ'!N10+'ΕΤΠΑ 13 ΠΕΠ ΜΕΡΙΚΟ ΣΥΝΟΛΟ'!N11+'ΕΤΠΑ 13 ΠΕΠ ΜΕΡΙΚΟ ΣΥΝΟΛΟ'!N12+'ΕΤΠΑ 13 ΠΕΠ ΜΕΡΙΚΟ ΣΥΝΟΛΟ'!N13+'ΕΤΠΑ 13 ΠΕΠ ΜΕΡΙΚΟ ΣΥΝΟΛΟ'!N14+'ΕΤΠΑ 13 ΠΕΠ ΜΕΡΙΚΟ ΣΥΝΟΛΟ'!N15+'ΕΤΠΑ 13 ΠΕΠ ΜΕΡΙΚΟ ΣΥΝΟΛΟ'!N16+N17</f>
        <v>131227261.48999999</v>
      </c>
    </row>
    <row r="19" spans="2:14" x14ac:dyDescent="0.25">
      <c r="B19" s="774"/>
      <c r="C19" s="896"/>
      <c r="D19" s="896"/>
      <c r="E19" s="896"/>
      <c r="F19" s="896"/>
      <c r="G19" s="896"/>
      <c r="H19" s="896"/>
      <c r="I19" s="894"/>
      <c r="J19" s="878"/>
      <c r="K19" s="277">
        <f>K18/J18</f>
        <v>0.48570264948850028</v>
      </c>
      <c r="L19" s="277">
        <f>L18/J18</f>
        <v>0.41013560088710832</v>
      </c>
      <c r="M19" s="277">
        <f>M18/J18</f>
        <v>0.40210361802961053</v>
      </c>
      <c r="N19" s="282">
        <f>(M18-N18)/N18</f>
        <v>0.21746543984821826</v>
      </c>
    </row>
    <row r="20" spans="2:14" x14ac:dyDescent="0.25">
      <c r="B20" s="774"/>
      <c r="C20" s="961"/>
      <c r="D20" s="961"/>
      <c r="E20" s="961"/>
      <c r="F20" s="961"/>
      <c r="G20" s="961"/>
      <c r="H20" s="961"/>
      <c r="I20" s="962"/>
      <c r="J20" s="283" t="s">
        <v>1073</v>
      </c>
      <c r="K20" s="283" t="s">
        <v>1073</v>
      </c>
      <c r="L20" s="283" t="s">
        <v>1073</v>
      </c>
      <c r="M20" s="283" t="s">
        <v>1073</v>
      </c>
      <c r="N20" s="284" t="s">
        <v>730</v>
      </c>
    </row>
  </sheetData>
  <mergeCells count="16">
    <mergeCell ref="C18:H18"/>
    <mergeCell ref="C20:I20"/>
    <mergeCell ref="C4:H4"/>
    <mergeCell ref="C5:H5"/>
    <mergeCell ref="C6:H6"/>
    <mergeCell ref="C7:H7"/>
    <mergeCell ref="C8:H8"/>
    <mergeCell ref="C9:H9"/>
    <mergeCell ref="C10:H10"/>
    <mergeCell ref="C11:H11"/>
    <mergeCell ref="C12:H12"/>
    <mergeCell ref="C13:H13"/>
    <mergeCell ref="C14:H14"/>
    <mergeCell ref="C15:H15"/>
    <mergeCell ref="C16:H16"/>
    <mergeCell ref="C17:H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59"/>
  <sheetViews>
    <sheetView zoomScale="85" zoomScaleNormal="85" workbookViewId="0">
      <pane ySplit="1" topLeftCell="A2" activePane="bottomLeft" state="frozen"/>
      <selection pane="bottomLeft" activeCell="W6" sqref="W6"/>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4.5703125" style="15" customWidth="1"/>
    <col min="16" max="18" width="14.28515625" style="62" bestFit="1" customWidth="1"/>
    <col min="19" max="25" width="9.140625" style="62"/>
    <col min="26" max="26" width="12.85546875" style="62" customWidth="1"/>
    <col min="27" max="30" width="12.85546875" style="62" bestFit="1" customWidth="1"/>
    <col min="31" max="16384" width="9.140625" style="62"/>
  </cols>
  <sheetData>
    <row r="1" spans="1:18"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80" t="s">
        <v>977</v>
      </c>
      <c r="P1" s="80" t="s">
        <v>1049</v>
      </c>
      <c r="Q1" s="80" t="s">
        <v>1050</v>
      </c>
      <c r="R1" s="80" t="s">
        <v>1051</v>
      </c>
    </row>
    <row r="2" spans="1:18" ht="90" x14ac:dyDescent="0.25">
      <c r="A2" s="1" t="s">
        <v>470</v>
      </c>
      <c r="B2" s="6" t="s">
        <v>0</v>
      </c>
      <c r="C2" s="6" t="s">
        <v>1</v>
      </c>
      <c r="D2" s="7" t="s">
        <v>2</v>
      </c>
      <c r="E2" s="3" t="s">
        <v>3</v>
      </c>
      <c r="F2" s="7" t="s">
        <v>4</v>
      </c>
      <c r="G2" s="7" t="s">
        <v>5</v>
      </c>
      <c r="H2" s="7" t="s">
        <v>6</v>
      </c>
      <c r="I2" s="4" t="s">
        <v>7</v>
      </c>
      <c r="J2" s="5" t="s">
        <v>8</v>
      </c>
      <c r="K2" s="5" t="s">
        <v>201</v>
      </c>
      <c r="L2" s="5" t="s">
        <v>9</v>
      </c>
      <c r="M2" s="5" t="s">
        <v>10</v>
      </c>
      <c r="N2" s="8" t="s">
        <v>202</v>
      </c>
      <c r="O2" s="80" t="s">
        <v>977</v>
      </c>
      <c r="P2" s="80" t="s">
        <v>1049</v>
      </c>
      <c r="Q2" s="80" t="s">
        <v>1050</v>
      </c>
      <c r="R2" s="80" t="s">
        <v>1051</v>
      </c>
    </row>
    <row r="3" spans="1:18" ht="105" x14ac:dyDescent="0.25">
      <c r="A3" s="108">
        <v>1</v>
      </c>
      <c r="B3" s="364" t="s">
        <v>204</v>
      </c>
      <c r="C3" s="413" t="s">
        <v>495</v>
      </c>
      <c r="D3" s="343">
        <v>5033052</v>
      </c>
      <c r="E3" s="344" t="s">
        <v>496</v>
      </c>
      <c r="F3" s="129" t="s">
        <v>14</v>
      </c>
      <c r="G3" s="414">
        <v>43458</v>
      </c>
      <c r="H3" s="414">
        <v>43497</v>
      </c>
      <c r="I3" s="415" t="s">
        <v>497</v>
      </c>
      <c r="J3" s="416">
        <v>344710</v>
      </c>
      <c r="K3" s="416">
        <v>27476</v>
      </c>
      <c r="L3" s="111"/>
      <c r="M3" s="112"/>
      <c r="N3" s="349">
        <v>0</v>
      </c>
      <c r="O3" s="116" t="s">
        <v>935</v>
      </c>
      <c r="P3" s="116" t="s">
        <v>870</v>
      </c>
      <c r="Q3" s="116" t="s">
        <v>935</v>
      </c>
      <c r="R3" s="116" t="s">
        <v>935</v>
      </c>
    </row>
    <row r="4" spans="1:18" ht="105" x14ac:dyDescent="0.25">
      <c r="A4" s="108">
        <v>2</v>
      </c>
      <c r="B4" s="364" t="s">
        <v>204</v>
      </c>
      <c r="C4" s="413" t="s">
        <v>495</v>
      </c>
      <c r="D4" s="343">
        <v>5033048</v>
      </c>
      <c r="E4" s="344" t="s">
        <v>498</v>
      </c>
      <c r="F4" s="129" t="s">
        <v>14</v>
      </c>
      <c r="G4" s="345">
        <v>43458</v>
      </c>
      <c r="H4" s="345">
        <v>43497</v>
      </c>
      <c r="I4" s="417" t="s">
        <v>497</v>
      </c>
      <c r="J4" s="290">
        <v>386460</v>
      </c>
      <c r="K4" s="111"/>
      <c r="L4" s="111"/>
      <c r="M4" s="112"/>
      <c r="N4" s="349">
        <v>0</v>
      </c>
      <c r="O4" s="116" t="s">
        <v>935</v>
      </c>
      <c r="P4" s="116" t="s">
        <v>870</v>
      </c>
      <c r="Q4" s="116" t="s">
        <v>935</v>
      </c>
      <c r="R4" s="116" t="s">
        <v>935</v>
      </c>
    </row>
    <row r="5" spans="1:18" ht="105" x14ac:dyDescent="0.25">
      <c r="A5" s="108">
        <v>3</v>
      </c>
      <c r="B5" s="364" t="s">
        <v>204</v>
      </c>
      <c r="C5" s="418" t="s">
        <v>511</v>
      </c>
      <c r="D5" s="419">
        <v>5053814</v>
      </c>
      <c r="E5" s="420" t="s">
        <v>734</v>
      </c>
      <c r="F5" s="129"/>
      <c r="G5" s="421">
        <v>43907</v>
      </c>
      <c r="H5" s="421">
        <v>43922</v>
      </c>
      <c r="I5" s="422" t="s">
        <v>322</v>
      </c>
      <c r="J5" s="350">
        <v>449656</v>
      </c>
      <c r="K5" s="350">
        <v>449656</v>
      </c>
      <c r="L5" s="111"/>
      <c r="M5" s="112"/>
      <c r="N5" s="349"/>
      <c r="O5" s="116" t="s">
        <v>935</v>
      </c>
      <c r="P5" s="116" t="s">
        <v>870</v>
      </c>
      <c r="Q5" s="116" t="s">
        <v>935</v>
      </c>
      <c r="R5" s="116" t="s">
        <v>935</v>
      </c>
    </row>
    <row r="6" spans="1:18" ht="105" x14ac:dyDescent="0.25">
      <c r="A6" s="108">
        <v>4</v>
      </c>
      <c r="B6" s="364" t="s">
        <v>204</v>
      </c>
      <c r="C6" s="418" t="s">
        <v>20</v>
      </c>
      <c r="D6" s="419">
        <v>5045655</v>
      </c>
      <c r="E6" s="420" t="s">
        <v>781</v>
      </c>
      <c r="F6" s="331"/>
      <c r="G6" s="423">
        <v>43907</v>
      </c>
      <c r="H6" s="421">
        <v>43862</v>
      </c>
      <c r="I6" s="422" t="s">
        <v>314</v>
      </c>
      <c r="J6" s="350">
        <v>180000</v>
      </c>
      <c r="K6" s="350"/>
      <c r="L6" s="338"/>
      <c r="M6" s="338"/>
      <c r="N6" s="339"/>
      <c r="O6" s="116" t="s">
        <v>935</v>
      </c>
      <c r="P6" s="116" t="s">
        <v>870</v>
      </c>
      <c r="Q6" s="116" t="s">
        <v>935</v>
      </c>
      <c r="R6" s="116" t="s">
        <v>935</v>
      </c>
    </row>
    <row r="7" spans="1:18" ht="105" x14ac:dyDescent="0.25">
      <c r="A7" s="108">
        <v>5</v>
      </c>
      <c r="B7" s="364" t="s">
        <v>204</v>
      </c>
      <c r="C7" s="413" t="s">
        <v>20</v>
      </c>
      <c r="D7" s="343">
        <v>5041496</v>
      </c>
      <c r="E7" s="344" t="s">
        <v>499</v>
      </c>
      <c r="F7" s="129" t="s">
        <v>14</v>
      </c>
      <c r="G7" s="345">
        <v>43522</v>
      </c>
      <c r="H7" s="346">
        <v>43709</v>
      </c>
      <c r="I7" s="347" t="s">
        <v>286</v>
      </c>
      <c r="J7" s="445">
        <v>259982</v>
      </c>
      <c r="K7" s="340"/>
      <c r="L7" s="111"/>
      <c r="M7" s="112"/>
      <c r="N7" s="349">
        <v>0</v>
      </c>
      <c r="O7" s="116" t="s">
        <v>935</v>
      </c>
      <c r="P7" s="116" t="s">
        <v>935</v>
      </c>
      <c r="Q7" s="855" t="s">
        <v>991</v>
      </c>
      <c r="R7" s="116" t="s">
        <v>935</v>
      </c>
    </row>
    <row r="8" spans="1:18" ht="105" x14ac:dyDescent="0.25">
      <c r="A8" s="108">
        <v>6</v>
      </c>
      <c r="B8" s="364" t="s">
        <v>204</v>
      </c>
      <c r="C8" s="413" t="s">
        <v>20</v>
      </c>
      <c r="D8" s="427">
        <v>5041497</v>
      </c>
      <c r="E8" s="344" t="s">
        <v>500</v>
      </c>
      <c r="F8" s="129" t="s">
        <v>14</v>
      </c>
      <c r="G8" s="345">
        <v>43522</v>
      </c>
      <c r="H8" s="346">
        <v>43709</v>
      </c>
      <c r="I8" s="347" t="s">
        <v>286</v>
      </c>
      <c r="J8" s="445">
        <v>624287.89</v>
      </c>
      <c r="K8" s="428"/>
      <c r="L8" s="111"/>
      <c r="M8" s="112"/>
      <c r="N8" s="349">
        <v>0</v>
      </c>
      <c r="O8" s="116" t="s">
        <v>935</v>
      </c>
      <c r="P8" s="116" t="s">
        <v>935</v>
      </c>
      <c r="Q8" s="855" t="s">
        <v>991</v>
      </c>
      <c r="R8" s="116" t="s">
        <v>935</v>
      </c>
    </row>
    <row r="9" spans="1:18" ht="105" x14ac:dyDescent="0.25">
      <c r="A9" s="108">
        <v>7</v>
      </c>
      <c r="B9" s="370" t="s">
        <v>204</v>
      </c>
      <c r="C9" s="413" t="s">
        <v>301</v>
      </c>
      <c r="D9" s="343">
        <v>5037605</v>
      </c>
      <c r="E9" s="344" t="s">
        <v>501</v>
      </c>
      <c r="F9" s="129" t="s">
        <v>14</v>
      </c>
      <c r="G9" s="345">
        <v>43606</v>
      </c>
      <c r="H9" s="346">
        <v>43556</v>
      </c>
      <c r="I9" s="347" t="s">
        <v>504</v>
      </c>
      <c r="J9" s="348">
        <v>589244.5</v>
      </c>
      <c r="K9" s="348">
        <v>589244.5</v>
      </c>
      <c r="L9" s="111"/>
      <c r="M9" s="112"/>
      <c r="N9" s="349">
        <v>0</v>
      </c>
      <c r="O9" s="116" t="s">
        <v>935</v>
      </c>
      <c r="P9" s="116" t="s">
        <v>935</v>
      </c>
      <c r="Q9" s="855" t="s">
        <v>991</v>
      </c>
      <c r="R9" s="116" t="s">
        <v>935</v>
      </c>
    </row>
    <row r="10" spans="1:18" ht="120" x14ac:dyDescent="0.25">
      <c r="A10" s="108">
        <v>8</v>
      </c>
      <c r="B10" s="776" t="s">
        <v>204</v>
      </c>
      <c r="C10" s="342" t="s">
        <v>301</v>
      </c>
      <c r="D10" s="343">
        <v>5041484</v>
      </c>
      <c r="E10" s="344" t="s">
        <v>502</v>
      </c>
      <c r="F10" s="129" t="s">
        <v>14</v>
      </c>
      <c r="G10" s="345">
        <v>43606</v>
      </c>
      <c r="H10" s="346">
        <v>43586</v>
      </c>
      <c r="I10" s="347" t="s">
        <v>385</v>
      </c>
      <c r="J10" s="348">
        <v>252000</v>
      </c>
      <c r="K10" s="348">
        <v>232000</v>
      </c>
      <c r="L10" s="111"/>
      <c r="M10" s="112"/>
      <c r="N10" s="349">
        <v>0</v>
      </c>
      <c r="O10" s="116" t="s">
        <v>935</v>
      </c>
      <c r="P10" s="116" t="s">
        <v>935</v>
      </c>
      <c r="Q10" s="855" t="s">
        <v>991</v>
      </c>
      <c r="R10" s="116" t="s">
        <v>935</v>
      </c>
    </row>
    <row r="11" spans="1:18" ht="105" x14ac:dyDescent="0.25">
      <c r="A11" s="108">
        <v>9</v>
      </c>
      <c r="B11" s="776" t="s">
        <v>204</v>
      </c>
      <c r="C11" s="342" t="s">
        <v>301</v>
      </c>
      <c r="D11" s="343">
        <v>5041459</v>
      </c>
      <c r="E11" s="344" t="s">
        <v>503</v>
      </c>
      <c r="F11" s="129" t="s">
        <v>14</v>
      </c>
      <c r="G11" s="345">
        <v>43606</v>
      </c>
      <c r="H11" s="346">
        <v>43586</v>
      </c>
      <c r="I11" s="347" t="s">
        <v>385</v>
      </c>
      <c r="J11" s="348">
        <v>252000</v>
      </c>
      <c r="K11" s="348">
        <v>232000</v>
      </c>
      <c r="L11" s="327"/>
      <c r="M11" s="328"/>
      <c r="N11" s="349">
        <v>0</v>
      </c>
      <c r="O11" s="116" t="s">
        <v>935</v>
      </c>
      <c r="P11" s="116" t="s">
        <v>935</v>
      </c>
      <c r="Q11" s="855" t="s">
        <v>991</v>
      </c>
      <c r="R11" s="116" t="s">
        <v>935</v>
      </c>
    </row>
    <row r="12" spans="1:18" ht="135" x14ac:dyDescent="0.25">
      <c r="A12" s="108">
        <v>10</v>
      </c>
      <c r="B12" s="776" t="s">
        <v>204</v>
      </c>
      <c r="C12" s="342" t="s">
        <v>505</v>
      </c>
      <c r="D12" s="343">
        <v>5034506</v>
      </c>
      <c r="E12" s="344" t="s">
        <v>506</v>
      </c>
      <c r="F12" s="129" t="s">
        <v>14</v>
      </c>
      <c r="G12" s="345">
        <v>43608</v>
      </c>
      <c r="H12" s="346">
        <v>43647</v>
      </c>
      <c r="I12" s="347" t="s">
        <v>318</v>
      </c>
      <c r="J12" s="350">
        <v>267030</v>
      </c>
      <c r="K12" s="350">
        <v>267030</v>
      </c>
      <c r="L12" s="350">
        <v>100804.25</v>
      </c>
      <c r="M12" s="350">
        <v>100804.25</v>
      </c>
      <c r="N12" s="351">
        <v>17108.88</v>
      </c>
      <c r="O12" s="116" t="s">
        <v>935</v>
      </c>
      <c r="P12" s="116" t="s">
        <v>935</v>
      </c>
      <c r="Q12" s="855" t="s">
        <v>991</v>
      </c>
      <c r="R12" s="116" t="s">
        <v>935</v>
      </c>
    </row>
    <row r="13" spans="1:18" ht="210" x14ac:dyDescent="0.25">
      <c r="A13" s="108">
        <v>11</v>
      </c>
      <c r="B13" s="777" t="s">
        <v>204</v>
      </c>
      <c r="C13" s="352" t="s">
        <v>507</v>
      </c>
      <c r="D13" s="353">
        <v>5035547</v>
      </c>
      <c r="E13" s="354" t="s">
        <v>508</v>
      </c>
      <c r="F13" s="329" t="s">
        <v>14</v>
      </c>
      <c r="G13" s="355">
        <v>43458</v>
      </c>
      <c r="H13" s="356">
        <v>43497</v>
      </c>
      <c r="I13" s="357" t="s">
        <v>497</v>
      </c>
      <c r="J13" s="350">
        <v>285120</v>
      </c>
      <c r="K13" s="350">
        <v>284000</v>
      </c>
      <c r="L13" s="350">
        <v>138660.47</v>
      </c>
      <c r="M13" s="350">
        <v>138660.47</v>
      </c>
      <c r="N13" s="351">
        <v>44053.43</v>
      </c>
      <c r="O13" s="116" t="s">
        <v>935</v>
      </c>
      <c r="P13" s="116" t="s">
        <v>935</v>
      </c>
      <c r="Q13" s="855" t="s">
        <v>991</v>
      </c>
      <c r="R13" s="116" t="s">
        <v>935</v>
      </c>
    </row>
    <row r="14" spans="1:18" ht="105" x14ac:dyDescent="0.25">
      <c r="A14" s="108">
        <f>A13+1</f>
        <v>12</v>
      </c>
      <c r="B14" s="777" t="s">
        <v>204</v>
      </c>
      <c r="C14" s="358" t="s">
        <v>933</v>
      </c>
      <c r="D14" s="359">
        <v>5062190</v>
      </c>
      <c r="E14" s="360" t="s">
        <v>934</v>
      </c>
      <c r="F14" s="329" t="s">
        <v>14</v>
      </c>
      <c r="G14" s="361">
        <v>44091</v>
      </c>
      <c r="H14" s="361">
        <v>44032</v>
      </c>
      <c r="I14" s="362">
        <v>41</v>
      </c>
      <c r="J14" s="348">
        <v>1049980</v>
      </c>
      <c r="K14" s="348">
        <v>1049980</v>
      </c>
      <c r="L14" s="348"/>
      <c r="M14" s="348"/>
      <c r="N14" s="363"/>
      <c r="O14" s="116" t="s">
        <v>935</v>
      </c>
      <c r="P14" s="116" t="s">
        <v>935</v>
      </c>
      <c r="Q14" s="855" t="s">
        <v>991</v>
      </c>
      <c r="R14" s="116" t="s">
        <v>935</v>
      </c>
    </row>
    <row r="15" spans="1:18" ht="120" x14ac:dyDescent="0.25">
      <c r="A15" s="108">
        <f>A14+1</f>
        <v>13</v>
      </c>
      <c r="B15" s="776" t="s">
        <v>204</v>
      </c>
      <c r="C15" s="342" t="s">
        <v>613</v>
      </c>
      <c r="D15" s="427">
        <v>5038171</v>
      </c>
      <c r="E15" s="360" t="s">
        <v>614</v>
      </c>
      <c r="F15" s="337" t="s">
        <v>935</v>
      </c>
      <c r="G15" s="345">
        <v>43475</v>
      </c>
      <c r="H15" s="346">
        <v>43467</v>
      </c>
      <c r="I15" s="362">
        <v>60</v>
      </c>
      <c r="J15" s="348">
        <v>6964669.7137500001</v>
      </c>
      <c r="K15" s="348">
        <v>6964669.7137500001</v>
      </c>
      <c r="L15" s="540">
        <v>1504261.7687955182</v>
      </c>
      <c r="M15" s="368">
        <v>1016640.2</v>
      </c>
      <c r="N15" s="369">
        <v>382379.82</v>
      </c>
      <c r="O15" s="116" t="s">
        <v>935</v>
      </c>
      <c r="P15" s="116" t="s">
        <v>935</v>
      </c>
      <c r="Q15" s="116" t="s">
        <v>935</v>
      </c>
      <c r="R15" s="854" t="s">
        <v>991</v>
      </c>
    </row>
    <row r="16" spans="1:18" ht="120" x14ac:dyDescent="0.25">
      <c r="A16" s="108">
        <f>A15+1</f>
        <v>14</v>
      </c>
      <c r="B16" s="776" t="s">
        <v>204</v>
      </c>
      <c r="C16" s="376" t="s">
        <v>613</v>
      </c>
      <c r="D16" s="376">
        <v>5067799</v>
      </c>
      <c r="E16" s="360" t="s">
        <v>931</v>
      </c>
      <c r="F16" s="376"/>
      <c r="G16" s="345">
        <v>44071</v>
      </c>
      <c r="H16" s="345">
        <v>43862</v>
      </c>
      <c r="I16" s="362">
        <v>47</v>
      </c>
      <c r="J16" s="377">
        <v>11900600</v>
      </c>
      <c r="K16" s="377">
        <v>11895600</v>
      </c>
      <c r="L16" s="377">
        <v>2135381.23</v>
      </c>
      <c r="M16" s="377">
        <v>2135381.23</v>
      </c>
      <c r="N16" s="378"/>
      <c r="O16" s="336" t="s">
        <v>991</v>
      </c>
      <c r="P16" s="116" t="s">
        <v>935</v>
      </c>
      <c r="Q16" s="116" t="s">
        <v>935</v>
      </c>
      <c r="R16" s="116" t="s">
        <v>935</v>
      </c>
    </row>
    <row r="17" spans="1:18" ht="105" x14ac:dyDescent="0.25">
      <c r="A17" s="108">
        <f>A16+1</f>
        <v>15</v>
      </c>
      <c r="B17" s="776" t="s">
        <v>204</v>
      </c>
      <c r="C17" s="376" t="s">
        <v>992</v>
      </c>
      <c r="D17" s="376">
        <v>5074489</v>
      </c>
      <c r="E17" s="360" t="s">
        <v>993</v>
      </c>
      <c r="F17" s="376" t="s">
        <v>14</v>
      </c>
      <c r="G17" s="345">
        <v>44176</v>
      </c>
      <c r="H17" s="345">
        <v>44165</v>
      </c>
      <c r="I17" s="362">
        <v>25</v>
      </c>
      <c r="J17" s="377">
        <v>3252434.12</v>
      </c>
      <c r="K17" s="377"/>
      <c r="L17" s="378"/>
      <c r="M17" s="378"/>
      <c r="N17" s="378"/>
      <c r="O17" s="333" t="s">
        <v>991</v>
      </c>
      <c r="P17" s="116" t="s">
        <v>935</v>
      </c>
      <c r="Q17" s="116" t="s">
        <v>935</v>
      </c>
      <c r="R17" s="116" t="s">
        <v>935</v>
      </c>
    </row>
    <row r="18" spans="1:18" ht="90" x14ac:dyDescent="0.25">
      <c r="A18" s="108">
        <f>1+A17</f>
        <v>16</v>
      </c>
      <c r="B18" s="778" t="s">
        <v>28</v>
      </c>
      <c r="C18" s="413" t="s">
        <v>495</v>
      </c>
      <c r="D18" s="343">
        <v>5041522</v>
      </c>
      <c r="E18" s="344" t="s">
        <v>509</v>
      </c>
      <c r="F18" s="129" t="s">
        <v>14</v>
      </c>
      <c r="G18" s="345">
        <v>43536</v>
      </c>
      <c r="H18" s="345">
        <v>43739</v>
      </c>
      <c r="I18" s="417" t="s">
        <v>205</v>
      </c>
      <c r="J18" s="431">
        <v>320160</v>
      </c>
      <c r="K18" s="432">
        <v>320160</v>
      </c>
      <c r="L18" s="380"/>
      <c r="M18" s="381"/>
      <c r="N18" s="349">
        <v>0</v>
      </c>
      <c r="O18" s="116" t="s">
        <v>935</v>
      </c>
      <c r="P18" s="116" t="s">
        <v>870</v>
      </c>
      <c r="Q18" s="116" t="s">
        <v>935</v>
      </c>
      <c r="R18" s="116" t="s">
        <v>935</v>
      </c>
    </row>
    <row r="19" spans="1:18" ht="72" customHeight="1" x14ac:dyDescent="0.25">
      <c r="A19" s="108">
        <f>A18+1</f>
        <v>17</v>
      </c>
      <c r="B19" s="778" t="s">
        <v>28</v>
      </c>
      <c r="C19" s="342" t="s">
        <v>242</v>
      </c>
      <c r="D19" s="343">
        <v>5045463</v>
      </c>
      <c r="E19" s="344" t="s">
        <v>510</v>
      </c>
      <c r="F19" s="129" t="s">
        <v>14</v>
      </c>
      <c r="G19" s="345">
        <v>43601</v>
      </c>
      <c r="H19" s="345">
        <v>43892</v>
      </c>
      <c r="I19" s="417" t="s">
        <v>517</v>
      </c>
      <c r="J19" s="433">
        <v>226944.16</v>
      </c>
      <c r="K19" s="381"/>
      <c r="L19" s="381"/>
      <c r="M19" s="381"/>
      <c r="N19" s="349">
        <v>0</v>
      </c>
      <c r="O19" s="116" t="s">
        <v>935</v>
      </c>
      <c r="P19" s="116" t="s">
        <v>870</v>
      </c>
      <c r="Q19" s="855" t="s">
        <v>935</v>
      </c>
      <c r="R19" s="855" t="s">
        <v>935</v>
      </c>
    </row>
    <row r="20" spans="1:18" ht="56.25" customHeight="1" x14ac:dyDescent="0.25">
      <c r="A20" s="108">
        <f t="shared" ref="A20:A26" si="0">A19+1</f>
        <v>18</v>
      </c>
      <c r="B20" s="778" t="s">
        <v>28</v>
      </c>
      <c r="C20" s="342" t="s">
        <v>511</v>
      </c>
      <c r="D20" s="343">
        <v>5045167</v>
      </c>
      <c r="E20" s="344" t="s">
        <v>512</v>
      </c>
      <c r="F20" s="129" t="s">
        <v>14</v>
      </c>
      <c r="G20" s="345">
        <v>43626</v>
      </c>
      <c r="H20" s="345">
        <v>43739</v>
      </c>
      <c r="I20" s="417" t="s">
        <v>315</v>
      </c>
      <c r="J20" s="433">
        <v>1477164</v>
      </c>
      <c r="K20" s="381"/>
      <c r="L20" s="381"/>
      <c r="M20" s="381"/>
      <c r="N20" s="349">
        <v>0</v>
      </c>
      <c r="O20" s="116" t="s">
        <v>935</v>
      </c>
      <c r="P20" s="116" t="s">
        <v>870</v>
      </c>
      <c r="Q20" s="855" t="s">
        <v>935</v>
      </c>
      <c r="R20" s="855" t="s">
        <v>935</v>
      </c>
    </row>
    <row r="21" spans="1:18" ht="60.75" customHeight="1" x14ac:dyDescent="0.25">
      <c r="A21" s="108">
        <f t="shared" si="0"/>
        <v>19</v>
      </c>
      <c r="B21" s="778" t="s">
        <v>28</v>
      </c>
      <c r="C21" s="342" t="s">
        <v>242</v>
      </c>
      <c r="D21" s="343">
        <v>5041635</v>
      </c>
      <c r="E21" s="344" t="s">
        <v>513</v>
      </c>
      <c r="F21" s="129" t="s">
        <v>14</v>
      </c>
      <c r="G21" s="345">
        <v>43516</v>
      </c>
      <c r="H21" s="345">
        <v>43738</v>
      </c>
      <c r="I21" s="417" t="s">
        <v>315</v>
      </c>
      <c r="J21" s="433">
        <v>219045.8</v>
      </c>
      <c r="K21" s="381"/>
      <c r="L21" s="381"/>
      <c r="M21" s="381"/>
      <c r="N21" s="349">
        <v>0</v>
      </c>
      <c r="O21" s="116" t="s">
        <v>935</v>
      </c>
      <c r="P21" s="116" t="s">
        <v>870</v>
      </c>
      <c r="Q21" s="855" t="s">
        <v>935</v>
      </c>
      <c r="R21" s="855" t="s">
        <v>935</v>
      </c>
    </row>
    <row r="22" spans="1:18" ht="54.75" customHeight="1" x14ac:dyDescent="0.25">
      <c r="A22" s="108">
        <f t="shared" si="0"/>
        <v>20</v>
      </c>
      <c r="B22" s="778" t="s">
        <v>28</v>
      </c>
      <c r="C22" s="342" t="s">
        <v>495</v>
      </c>
      <c r="D22" s="343">
        <v>5041464</v>
      </c>
      <c r="E22" s="344" t="s">
        <v>514</v>
      </c>
      <c r="F22" s="129" t="s">
        <v>14</v>
      </c>
      <c r="G22" s="345">
        <v>43536</v>
      </c>
      <c r="H22" s="345">
        <v>43739</v>
      </c>
      <c r="I22" s="417" t="s">
        <v>205</v>
      </c>
      <c r="J22" s="433">
        <v>219199.2</v>
      </c>
      <c r="K22" s="348">
        <v>219199.2</v>
      </c>
      <c r="L22" s="381"/>
      <c r="M22" s="381"/>
      <c r="N22" s="349">
        <v>0</v>
      </c>
      <c r="O22" s="116" t="s">
        <v>935</v>
      </c>
      <c r="P22" s="116" t="s">
        <v>870</v>
      </c>
      <c r="Q22" s="855" t="s">
        <v>935</v>
      </c>
      <c r="R22" s="855" t="s">
        <v>935</v>
      </c>
    </row>
    <row r="23" spans="1:18" ht="57.75" customHeight="1" x14ac:dyDescent="0.25">
      <c r="A23" s="108">
        <f t="shared" si="0"/>
        <v>21</v>
      </c>
      <c r="B23" s="778" t="s">
        <v>28</v>
      </c>
      <c r="C23" s="342" t="s">
        <v>242</v>
      </c>
      <c r="D23" s="343">
        <v>5047756</v>
      </c>
      <c r="E23" s="344" t="s">
        <v>515</v>
      </c>
      <c r="F23" s="129" t="s">
        <v>14</v>
      </c>
      <c r="G23" s="345">
        <v>43712</v>
      </c>
      <c r="H23" s="345">
        <v>43770</v>
      </c>
      <c r="I23" s="417" t="s">
        <v>315</v>
      </c>
      <c r="J23" s="295">
        <v>218797.9</v>
      </c>
      <c r="K23" s="381"/>
      <c r="L23" s="381"/>
      <c r="M23" s="381"/>
      <c r="N23" s="349">
        <v>0</v>
      </c>
      <c r="O23" s="116" t="s">
        <v>935</v>
      </c>
      <c r="P23" s="116" t="s">
        <v>870</v>
      </c>
      <c r="Q23" s="855" t="s">
        <v>935</v>
      </c>
      <c r="R23" s="855" t="s">
        <v>935</v>
      </c>
    </row>
    <row r="24" spans="1:18" ht="57.75" customHeight="1" x14ac:dyDescent="0.25">
      <c r="A24" s="108">
        <f t="shared" si="0"/>
        <v>22</v>
      </c>
      <c r="B24" s="778" t="s">
        <v>28</v>
      </c>
      <c r="C24" s="342" t="s">
        <v>495</v>
      </c>
      <c r="D24" s="343">
        <v>5041485</v>
      </c>
      <c r="E24" s="344" t="s">
        <v>516</v>
      </c>
      <c r="F24" s="129" t="s">
        <v>14</v>
      </c>
      <c r="G24" s="345">
        <v>43536</v>
      </c>
      <c r="H24" s="345">
        <v>43739</v>
      </c>
      <c r="I24" s="417" t="s">
        <v>205</v>
      </c>
      <c r="J24" s="433">
        <v>504720</v>
      </c>
      <c r="K24" s="348">
        <v>474720</v>
      </c>
      <c r="L24" s="381"/>
      <c r="M24" s="381"/>
      <c r="N24" s="312"/>
      <c r="O24" s="116" t="s">
        <v>935</v>
      </c>
      <c r="P24" s="116" t="s">
        <v>870</v>
      </c>
      <c r="Q24" s="855" t="s">
        <v>935</v>
      </c>
      <c r="R24" s="855" t="s">
        <v>935</v>
      </c>
    </row>
    <row r="25" spans="1:18" ht="65.099999999999994" customHeight="1" x14ac:dyDescent="0.25">
      <c r="A25" s="108">
        <f t="shared" si="0"/>
        <v>23</v>
      </c>
      <c r="B25" s="778" t="s">
        <v>28</v>
      </c>
      <c r="C25" s="434" t="s">
        <v>511</v>
      </c>
      <c r="D25" s="435">
        <v>5041775</v>
      </c>
      <c r="E25" s="434" t="s">
        <v>827</v>
      </c>
      <c r="F25" s="434" t="s">
        <v>14</v>
      </c>
      <c r="G25" s="436">
        <v>43698</v>
      </c>
      <c r="H25" s="436">
        <v>43739</v>
      </c>
      <c r="I25" s="437">
        <v>36</v>
      </c>
      <c r="J25" s="438">
        <v>673920</v>
      </c>
      <c r="K25" s="439"/>
      <c r="L25" s="382"/>
      <c r="M25" s="382"/>
      <c r="N25" s="383"/>
      <c r="O25" s="116" t="s">
        <v>935</v>
      </c>
      <c r="P25" s="116" t="s">
        <v>870</v>
      </c>
      <c r="Q25" s="855" t="s">
        <v>935</v>
      </c>
      <c r="R25" s="855" t="s">
        <v>935</v>
      </c>
    </row>
    <row r="26" spans="1:18" ht="75" customHeight="1" x14ac:dyDescent="0.25">
      <c r="A26" s="108">
        <f t="shared" si="0"/>
        <v>24</v>
      </c>
      <c r="B26" s="778" t="s">
        <v>28</v>
      </c>
      <c r="C26" s="434" t="s">
        <v>242</v>
      </c>
      <c r="D26" s="435">
        <v>5041758</v>
      </c>
      <c r="E26" s="434" t="s">
        <v>825</v>
      </c>
      <c r="F26" s="434" t="s">
        <v>14</v>
      </c>
      <c r="G26" s="436">
        <v>43698</v>
      </c>
      <c r="H26" s="436">
        <v>43738</v>
      </c>
      <c r="I26" s="437">
        <v>36</v>
      </c>
      <c r="J26" s="438">
        <v>519573.52</v>
      </c>
      <c r="K26" s="439"/>
      <c r="L26" s="382"/>
      <c r="M26" s="382"/>
      <c r="N26" s="383"/>
      <c r="O26" s="116" t="s">
        <v>935</v>
      </c>
      <c r="P26" s="116" t="s">
        <v>870</v>
      </c>
      <c r="Q26" s="855" t="s">
        <v>935</v>
      </c>
      <c r="R26" s="855" t="s">
        <v>935</v>
      </c>
    </row>
    <row r="27" spans="1:18" ht="67.5" customHeight="1" x14ac:dyDescent="0.25">
      <c r="A27" s="743">
        <f>A26+1</f>
        <v>25</v>
      </c>
      <c r="B27" s="778" t="s">
        <v>28</v>
      </c>
      <c r="C27" s="413" t="s">
        <v>242</v>
      </c>
      <c r="D27" s="343">
        <v>5045687</v>
      </c>
      <c r="E27" s="344" t="s">
        <v>518</v>
      </c>
      <c r="F27" s="129" t="s">
        <v>14</v>
      </c>
      <c r="G27" s="414">
        <v>43661</v>
      </c>
      <c r="H27" s="414">
        <v>43815</v>
      </c>
      <c r="I27" s="417" t="s">
        <v>315</v>
      </c>
      <c r="J27" s="295">
        <v>185340.07</v>
      </c>
      <c r="K27" s="381"/>
      <c r="L27" s="331"/>
      <c r="M27" s="331"/>
      <c r="N27" s="349">
        <v>0</v>
      </c>
      <c r="O27" s="116" t="s">
        <v>935</v>
      </c>
      <c r="P27" s="855" t="s">
        <v>935</v>
      </c>
      <c r="Q27" s="855" t="s">
        <v>991</v>
      </c>
      <c r="R27" s="855" t="s">
        <v>935</v>
      </c>
    </row>
    <row r="28" spans="1:18" ht="78" customHeight="1" x14ac:dyDescent="0.25">
      <c r="A28" s="743">
        <f>A27+1</f>
        <v>26</v>
      </c>
      <c r="B28" s="778" t="s">
        <v>28</v>
      </c>
      <c r="C28" s="342" t="s">
        <v>519</v>
      </c>
      <c r="D28" s="343">
        <v>5044768</v>
      </c>
      <c r="E28" s="344" t="s">
        <v>520</v>
      </c>
      <c r="F28" s="129" t="s">
        <v>14</v>
      </c>
      <c r="G28" s="414">
        <v>43622</v>
      </c>
      <c r="H28" s="414">
        <v>43709</v>
      </c>
      <c r="I28" s="417" t="s">
        <v>315</v>
      </c>
      <c r="J28" s="433">
        <v>1338279.3400000001</v>
      </c>
      <c r="K28" s="381"/>
      <c r="L28" s="331"/>
      <c r="M28" s="331"/>
      <c r="N28" s="349">
        <v>0</v>
      </c>
      <c r="O28" s="116" t="s">
        <v>935</v>
      </c>
      <c r="P28" s="855" t="s">
        <v>935</v>
      </c>
      <c r="Q28" s="855" t="s">
        <v>991</v>
      </c>
      <c r="R28" s="855" t="s">
        <v>935</v>
      </c>
    </row>
    <row r="29" spans="1:18" ht="79.5" customHeight="1" x14ac:dyDescent="0.25">
      <c r="A29" s="743">
        <f t="shared" ref="A29:A33" si="1">A28+1</f>
        <v>27</v>
      </c>
      <c r="B29" s="778" t="s">
        <v>28</v>
      </c>
      <c r="C29" s="342" t="s">
        <v>521</v>
      </c>
      <c r="D29" s="343">
        <v>5045711</v>
      </c>
      <c r="E29" s="344" t="s">
        <v>522</v>
      </c>
      <c r="F29" s="129" t="s">
        <v>14</v>
      </c>
      <c r="G29" s="414">
        <v>43661</v>
      </c>
      <c r="H29" s="414">
        <v>43831</v>
      </c>
      <c r="I29" s="417" t="s">
        <v>203</v>
      </c>
      <c r="J29" s="350">
        <v>130445.5</v>
      </c>
      <c r="K29" s="350">
        <v>130445.5</v>
      </c>
      <c r="L29" s="350">
        <v>65156.78</v>
      </c>
      <c r="M29" s="350">
        <v>65156.78</v>
      </c>
      <c r="N29" s="349">
        <v>0</v>
      </c>
      <c r="O29" s="116" t="s">
        <v>935</v>
      </c>
      <c r="P29" s="855" t="s">
        <v>935</v>
      </c>
      <c r="Q29" s="855" t="s">
        <v>991</v>
      </c>
      <c r="R29" s="855" t="s">
        <v>935</v>
      </c>
    </row>
    <row r="30" spans="1:18" ht="73.5" customHeight="1" x14ac:dyDescent="0.25">
      <c r="A30" s="743">
        <f t="shared" si="1"/>
        <v>28</v>
      </c>
      <c r="B30" s="778" t="s">
        <v>28</v>
      </c>
      <c r="C30" s="342" t="s">
        <v>290</v>
      </c>
      <c r="D30" s="343">
        <v>5045643</v>
      </c>
      <c r="E30" s="344" t="s">
        <v>523</v>
      </c>
      <c r="F30" s="129" t="s">
        <v>14</v>
      </c>
      <c r="G30" s="414">
        <v>43647</v>
      </c>
      <c r="H30" s="414">
        <v>43770</v>
      </c>
      <c r="I30" s="417" t="s">
        <v>315</v>
      </c>
      <c r="J30" s="350">
        <v>128890.9</v>
      </c>
      <c r="K30" s="350">
        <v>128890.9</v>
      </c>
      <c r="L30" s="350">
        <v>37593.15</v>
      </c>
      <c r="M30" s="350">
        <v>37593.15</v>
      </c>
      <c r="N30" s="351">
        <v>5370.45</v>
      </c>
      <c r="O30" s="116" t="s">
        <v>935</v>
      </c>
      <c r="P30" s="855" t="s">
        <v>935</v>
      </c>
      <c r="Q30" s="855" t="s">
        <v>991</v>
      </c>
      <c r="R30" s="855" t="s">
        <v>935</v>
      </c>
    </row>
    <row r="31" spans="1:18" ht="75" customHeight="1" x14ac:dyDescent="0.25">
      <c r="A31" s="743">
        <f t="shared" si="1"/>
        <v>29</v>
      </c>
      <c r="B31" s="778" t="s">
        <v>28</v>
      </c>
      <c r="C31" s="352" t="s">
        <v>519</v>
      </c>
      <c r="D31" s="353">
        <v>5045308</v>
      </c>
      <c r="E31" s="354" t="s">
        <v>524</v>
      </c>
      <c r="F31" s="129" t="s">
        <v>14</v>
      </c>
      <c r="G31" s="440">
        <v>43655</v>
      </c>
      <c r="H31" s="440">
        <v>43739</v>
      </c>
      <c r="I31" s="556" t="s">
        <v>210</v>
      </c>
      <c r="J31" s="441">
        <v>101392.41</v>
      </c>
      <c r="K31" s="441">
        <v>101377.57</v>
      </c>
      <c r="L31" s="441">
        <v>38696.379999999997</v>
      </c>
      <c r="M31" s="441">
        <v>38696.379999999997</v>
      </c>
      <c r="N31" s="386"/>
      <c r="O31" s="116" t="s">
        <v>935</v>
      </c>
      <c r="P31" s="855" t="s">
        <v>935</v>
      </c>
      <c r="Q31" s="855" t="s">
        <v>991</v>
      </c>
      <c r="R31" s="855" t="s">
        <v>935</v>
      </c>
    </row>
    <row r="32" spans="1:18" ht="62.25" customHeight="1" x14ac:dyDescent="0.25">
      <c r="A32" s="743">
        <f t="shared" si="1"/>
        <v>30</v>
      </c>
      <c r="B32" s="778" t="s">
        <v>28</v>
      </c>
      <c r="C32" s="434" t="s">
        <v>519</v>
      </c>
      <c r="D32" s="442">
        <v>5042948</v>
      </c>
      <c r="E32" s="341" t="s">
        <v>828</v>
      </c>
      <c r="F32" s="434" t="s">
        <v>14</v>
      </c>
      <c r="G32" s="436">
        <v>43616</v>
      </c>
      <c r="H32" s="436">
        <v>43710</v>
      </c>
      <c r="I32" s="557">
        <v>5</v>
      </c>
      <c r="J32" s="561">
        <v>11097</v>
      </c>
      <c r="K32" s="439">
        <v>11097</v>
      </c>
      <c r="L32" s="439">
        <v>11097</v>
      </c>
      <c r="M32" s="439">
        <v>11097</v>
      </c>
      <c r="N32" s="383"/>
      <c r="O32" s="116" t="s">
        <v>935</v>
      </c>
      <c r="P32" s="855" t="s">
        <v>935</v>
      </c>
      <c r="Q32" s="855" t="s">
        <v>991</v>
      </c>
      <c r="R32" s="855" t="s">
        <v>935</v>
      </c>
    </row>
    <row r="33" spans="1:18" ht="75" customHeight="1" x14ac:dyDescent="0.25">
      <c r="A33" s="743">
        <f t="shared" si="1"/>
        <v>31</v>
      </c>
      <c r="B33" s="778" t="s">
        <v>28</v>
      </c>
      <c r="C33" s="443" t="s">
        <v>756</v>
      </c>
      <c r="D33" s="359">
        <v>5045650</v>
      </c>
      <c r="E33" s="360" t="s">
        <v>757</v>
      </c>
      <c r="F33" s="129"/>
      <c r="G33" s="444">
        <v>43740</v>
      </c>
      <c r="H33" s="444">
        <v>43881</v>
      </c>
      <c r="I33" s="558" t="s">
        <v>423</v>
      </c>
      <c r="J33" s="445">
        <v>1136500</v>
      </c>
      <c r="K33" s="348">
        <v>1043000</v>
      </c>
      <c r="L33" s="331"/>
      <c r="M33" s="331"/>
      <c r="N33" s="312"/>
      <c r="O33" s="116" t="s">
        <v>935</v>
      </c>
      <c r="P33" s="855" t="s">
        <v>935</v>
      </c>
      <c r="Q33" s="855" t="s">
        <v>991</v>
      </c>
      <c r="R33" s="855" t="s">
        <v>935</v>
      </c>
    </row>
    <row r="34" spans="1:18" ht="90" x14ac:dyDescent="0.25">
      <c r="A34" s="743">
        <f>A33+1</f>
        <v>32</v>
      </c>
      <c r="B34" s="778" t="s">
        <v>28</v>
      </c>
      <c r="C34" s="342" t="s">
        <v>613</v>
      </c>
      <c r="D34" s="427">
        <v>5035307</v>
      </c>
      <c r="E34" s="360" t="s">
        <v>614</v>
      </c>
      <c r="F34" s="390" t="s">
        <v>935</v>
      </c>
      <c r="G34" s="444">
        <v>43423</v>
      </c>
      <c r="H34" s="444">
        <v>43415</v>
      </c>
      <c r="I34" s="417">
        <v>62</v>
      </c>
      <c r="J34" s="433">
        <v>6537562.5</v>
      </c>
      <c r="K34" s="433">
        <v>6537562.5</v>
      </c>
      <c r="L34" s="294">
        <v>2435881.3218487394</v>
      </c>
      <c r="M34" s="433">
        <v>2304562.35</v>
      </c>
      <c r="N34" s="447">
        <v>726110.55</v>
      </c>
      <c r="O34" s="116" t="s">
        <v>935</v>
      </c>
      <c r="P34" s="855" t="s">
        <v>935</v>
      </c>
      <c r="Q34" s="855" t="s">
        <v>935</v>
      </c>
      <c r="R34" s="855" t="s">
        <v>991</v>
      </c>
    </row>
    <row r="35" spans="1:18" ht="90" x14ac:dyDescent="0.25">
      <c r="A35" s="743">
        <f>1+A34</f>
        <v>33</v>
      </c>
      <c r="B35" s="778" t="s">
        <v>28</v>
      </c>
      <c r="C35" s="342" t="s">
        <v>613</v>
      </c>
      <c r="D35" s="427">
        <v>5035311</v>
      </c>
      <c r="E35" s="360" t="s">
        <v>614</v>
      </c>
      <c r="F35" s="390" t="s">
        <v>935</v>
      </c>
      <c r="G35" s="444">
        <v>43542</v>
      </c>
      <c r="H35" s="444">
        <v>43547</v>
      </c>
      <c r="I35" s="417">
        <v>57</v>
      </c>
      <c r="J35" s="433">
        <v>4286231.25</v>
      </c>
      <c r="K35" s="433">
        <v>4286231.25</v>
      </c>
      <c r="L35" s="294">
        <v>1487438.8274999997</v>
      </c>
      <c r="M35" s="433">
        <v>1018590.04</v>
      </c>
      <c r="N35" s="447">
        <v>154837.93178437484</v>
      </c>
      <c r="O35" s="116" t="s">
        <v>935</v>
      </c>
      <c r="P35" s="855" t="s">
        <v>935</v>
      </c>
      <c r="Q35" s="855" t="s">
        <v>935</v>
      </c>
      <c r="R35" s="855" t="s">
        <v>991</v>
      </c>
    </row>
    <row r="36" spans="1:18" ht="105" x14ac:dyDescent="0.25">
      <c r="A36" s="743">
        <f t="shared" ref="A36:A42" si="2">A35+1</f>
        <v>34</v>
      </c>
      <c r="B36" s="778" t="s">
        <v>28</v>
      </c>
      <c r="C36" s="555" t="s">
        <v>613</v>
      </c>
      <c r="D36" s="560">
        <v>5070506</v>
      </c>
      <c r="E36" s="360" t="s">
        <v>937</v>
      </c>
      <c r="F36" s="555" t="s">
        <v>935</v>
      </c>
      <c r="G36" s="452">
        <v>44064</v>
      </c>
      <c r="H36" s="452">
        <v>43862</v>
      </c>
      <c r="I36" s="555">
        <v>47</v>
      </c>
      <c r="J36" s="559">
        <v>34855520</v>
      </c>
      <c r="K36" s="559">
        <v>34850520</v>
      </c>
      <c r="L36" s="559">
        <v>4122288.7</v>
      </c>
      <c r="M36" s="559">
        <v>4122288.7</v>
      </c>
      <c r="N36" s="552"/>
      <c r="O36" s="118" t="s">
        <v>991</v>
      </c>
      <c r="P36" s="855" t="s">
        <v>935</v>
      </c>
      <c r="Q36" s="855" t="s">
        <v>935</v>
      </c>
      <c r="R36" s="855" t="s">
        <v>935</v>
      </c>
    </row>
    <row r="37" spans="1:18" ht="150" x14ac:dyDescent="0.25">
      <c r="A37" s="743">
        <f t="shared" si="2"/>
        <v>35</v>
      </c>
      <c r="B37" s="778" t="s">
        <v>28</v>
      </c>
      <c r="C37" s="555" t="s">
        <v>992</v>
      </c>
      <c r="D37" s="560">
        <v>5073618</v>
      </c>
      <c r="E37" s="360" t="s">
        <v>996</v>
      </c>
      <c r="F37" s="555" t="s">
        <v>14</v>
      </c>
      <c r="G37" s="452">
        <v>44141</v>
      </c>
      <c r="H37" s="452">
        <v>44166</v>
      </c>
      <c r="I37" s="555">
        <v>31</v>
      </c>
      <c r="J37" s="559">
        <v>4557481.5199999996</v>
      </c>
      <c r="K37" s="559"/>
      <c r="L37" s="552"/>
      <c r="M37" s="552"/>
      <c r="N37" s="552"/>
      <c r="O37" s="118" t="s">
        <v>991</v>
      </c>
      <c r="P37" s="855" t="s">
        <v>935</v>
      </c>
      <c r="Q37" s="855" t="s">
        <v>935</v>
      </c>
      <c r="R37" s="855" t="s">
        <v>935</v>
      </c>
    </row>
    <row r="38" spans="1:18" ht="75" customHeight="1" x14ac:dyDescent="0.25">
      <c r="A38" s="108">
        <f t="shared" si="2"/>
        <v>36</v>
      </c>
      <c r="B38" s="780" t="s">
        <v>206</v>
      </c>
      <c r="C38" s="449" t="s">
        <v>511</v>
      </c>
      <c r="D38" s="450">
        <v>5045605</v>
      </c>
      <c r="E38" s="360" t="s">
        <v>525</v>
      </c>
      <c r="F38" s="389" t="s">
        <v>14</v>
      </c>
      <c r="G38" s="452">
        <v>43780</v>
      </c>
      <c r="H38" s="452">
        <v>43889</v>
      </c>
      <c r="I38" s="566">
        <v>24</v>
      </c>
      <c r="J38" s="453">
        <v>328073</v>
      </c>
      <c r="K38" s="453">
        <v>328071.65999999997</v>
      </c>
      <c r="L38" s="331"/>
      <c r="M38" s="331"/>
      <c r="N38" s="312"/>
      <c r="O38" s="116" t="s">
        <v>935</v>
      </c>
      <c r="P38" s="116" t="s">
        <v>870</v>
      </c>
      <c r="Q38" s="855" t="s">
        <v>935</v>
      </c>
      <c r="R38" s="855" t="s">
        <v>935</v>
      </c>
    </row>
    <row r="39" spans="1:18" ht="75" customHeight="1" x14ac:dyDescent="0.25">
      <c r="A39" s="108">
        <f t="shared" si="2"/>
        <v>37</v>
      </c>
      <c r="B39" s="780" t="s">
        <v>206</v>
      </c>
      <c r="C39" s="418" t="s">
        <v>495</v>
      </c>
      <c r="D39" s="343">
        <v>5032656</v>
      </c>
      <c r="E39" s="360" t="s">
        <v>754</v>
      </c>
      <c r="F39" s="390"/>
      <c r="G39" s="345">
        <v>43458</v>
      </c>
      <c r="H39" s="345">
        <v>43647</v>
      </c>
      <c r="I39" s="417" t="s">
        <v>315</v>
      </c>
      <c r="J39" s="350">
        <v>243228</v>
      </c>
      <c r="K39" s="446">
        <v>243228</v>
      </c>
      <c r="L39" s="391"/>
      <c r="M39" s="391"/>
      <c r="N39" s="312"/>
      <c r="O39" s="116" t="s">
        <v>935</v>
      </c>
      <c r="P39" s="116" t="s">
        <v>870</v>
      </c>
      <c r="Q39" s="855" t="s">
        <v>935</v>
      </c>
      <c r="R39" s="855" t="s">
        <v>935</v>
      </c>
    </row>
    <row r="40" spans="1:18" ht="75" customHeight="1" x14ac:dyDescent="0.25">
      <c r="A40" s="108">
        <f t="shared" si="2"/>
        <v>38</v>
      </c>
      <c r="B40" s="780" t="s">
        <v>206</v>
      </c>
      <c r="C40" s="418" t="s">
        <v>495</v>
      </c>
      <c r="D40" s="343">
        <v>5032667</v>
      </c>
      <c r="E40" s="360" t="s">
        <v>755</v>
      </c>
      <c r="F40" s="390"/>
      <c r="G40" s="345">
        <v>43458</v>
      </c>
      <c r="H40" s="345">
        <v>43647</v>
      </c>
      <c r="I40" s="417" t="s">
        <v>315</v>
      </c>
      <c r="J40" s="350">
        <v>207966</v>
      </c>
      <c r="K40" s="446">
        <v>207966</v>
      </c>
      <c r="L40" s="391"/>
      <c r="M40" s="391"/>
      <c r="N40" s="312"/>
      <c r="O40" s="116" t="s">
        <v>935</v>
      </c>
      <c r="P40" s="116" t="s">
        <v>870</v>
      </c>
      <c r="Q40" s="855" t="s">
        <v>935</v>
      </c>
      <c r="R40" s="855" t="s">
        <v>935</v>
      </c>
    </row>
    <row r="41" spans="1:18" ht="75" x14ac:dyDescent="0.25">
      <c r="A41" s="108">
        <f t="shared" si="2"/>
        <v>39</v>
      </c>
      <c r="B41" s="780" t="s">
        <v>206</v>
      </c>
      <c r="C41" s="413" t="s">
        <v>526</v>
      </c>
      <c r="D41" s="456">
        <v>5044930</v>
      </c>
      <c r="E41" s="360" t="s">
        <v>527</v>
      </c>
      <c r="F41" s="392"/>
      <c r="G41" s="414">
        <v>43629</v>
      </c>
      <c r="H41" s="414">
        <v>43738</v>
      </c>
      <c r="I41" s="415" t="s">
        <v>315</v>
      </c>
      <c r="J41" s="350">
        <v>399608.76</v>
      </c>
      <c r="K41" s="350">
        <v>399608.76</v>
      </c>
      <c r="L41" s="368">
        <v>34289.480000000003</v>
      </c>
      <c r="M41" s="368">
        <v>29816.89</v>
      </c>
      <c r="N41" s="349">
        <v>0</v>
      </c>
      <c r="O41" s="116" t="s">
        <v>935</v>
      </c>
      <c r="P41" s="855" t="s">
        <v>935</v>
      </c>
      <c r="Q41" s="855" t="s">
        <v>991</v>
      </c>
      <c r="R41" s="855" t="s">
        <v>935</v>
      </c>
    </row>
    <row r="42" spans="1:18" ht="150" customHeight="1" x14ac:dyDescent="0.25">
      <c r="A42" s="108">
        <f t="shared" si="2"/>
        <v>40</v>
      </c>
      <c r="B42" s="780" t="s">
        <v>206</v>
      </c>
      <c r="C42" s="413" t="s">
        <v>507</v>
      </c>
      <c r="D42" s="456">
        <v>5033243</v>
      </c>
      <c r="E42" s="360" t="s">
        <v>528</v>
      </c>
      <c r="F42" s="392"/>
      <c r="G42" s="414">
        <v>43560</v>
      </c>
      <c r="H42" s="414">
        <v>43707</v>
      </c>
      <c r="I42" s="415" t="s">
        <v>315</v>
      </c>
      <c r="J42" s="350">
        <v>207250</v>
      </c>
      <c r="K42" s="350">
        <v>206485</v>
      </c>
      <c r="L42" s="350">
        <v>111272.79</v>
      </c>
      <c r="M42" s="350">
        <v>111272.79</v>
      </c>
      <c r="N42" s="339"/>
      <c r="O42" s="116" t="s">
        <v>935</v>
      </c>
      <c r="P42" s="855" t="s">
        <v>935</v>
      </c>
      <c r="Q42" s="855" t="s">
        <v>991</v>
      </c>
      <c r="R42" s="855" t="s">
        <v>935</v>
      </c>
    </row>
    <row r="43" spans="1:18" ht="105" x14ac:dyDescent="0.25">
      <c r="A43" s="108">
        <f t="shared" ref="A43:A44" si="3">A42+1</f>
        <v>41</v>
      </c>
      <c r="B43" s="780" t="s">
        <v>206</v>
      </c>
      <c r="C43" s="413" t="s">
        <v>526</v>
      </c>
      <c r="D43" s="456">
        <v>5045474</v>
      </c>
      <c r="E43" s="360" t="s">
        <v>529</v>
      </c>
      <c r="F43" s="392"/>
      <c r="G43" s="414">
        <v>43629</v>
      </c>
      <c r="H43" s="414">
        <v>43738</v>
      </c>
      <c r="I43" s="415" t="s">
        <v>315</v>
      </c>
      <c r="J43" s="350">
        <v>89587.67</v>
      </c>
      <c r="K43" s="350">
        <v>89587.67</v>
      </c>
      <c r="L43" s="368">
        <v>9942.75</v>
      </c>
      <c r="M43" s="393">
        <v>9942.75</v>
      </c>
      <c r="N43" s="349">
        <v>0</v>
      </c>
      <c r="O43" s="116" t="s">
        <v>935</v>
      </c>
      <c r="P43" s="855" t="s">
        <v>935</v>
      </c>
      <c r="Q43" s="855" t="s">
        <v>991</v>
      </c>
      <c r="R43" s="855" t="s">
        <v>935</v>
      </c>
    </row>
    <row r="44" spans="1:18" ht="86.25" customHeight="1" x14ac:dyDescent="0.25">
      <c r="A44" s="108">
        <f t="shared" si="3"/>
        <v>42</v>
      </c>
      <c r="B44" s="780" t="s">
        <v>206</v>
      </c>
      <c r="C44" s="413" t="s">
        <v>507</v>
      </c>
      <c r="D44" s="456">
        <v>5041650</v>
      </c>
      <c r="E44" s="360" t="s">
        <v>530</v>
      </c>
      <c r="F44" s="392"/>
      <c r="G44" s="414">
        <v>43560</v>
      </c>
      <c r="H44" s="414">
        <v>43707</v>
      </c>
      <c r="I44" s="415" t="s">
        <v>315</v>
      </c>
      <c r="J44" s="350">
        <v>191268</v>
      </c>
      <c r="K44" s="350">
        <v>191268</v>
      </c>
      <c r="L44" s="350">
        <v>88383.84</v>
      </c>
      <c r="M44" s="350">
        <v>88383.84</v>
      </c>
      <c r="N44" s="339"/>
      <c r="O44" s="116" t="s">
        <v>935</v>
      </c>
      <c r="P44" s="855" t="s">
        <v>935</v>
      </c>
      <c r="Q44" s="855" t="s">
        <v>991</v>
      </c>
      <c r="R44" s="855" t="s">
        <v>935</v>
      </c>
    </row>
    <row r="45" spans="1:18" ht="75" x14ac:dyDescent="0.25">
      <c r="A45" s="108">
        <f t="shared" ref="A45:A54" si="4">A44+1</f>
        <v>43</v>
      </c>
      <c r="B45" s="780" t="s">
        <v>206</v>
      </c>
      <c r="C45" s="342" t="s">
        <v>613</v>
      </c>
      <c r="D45" s="591">
        <v>5042903</v>
      </c>
      <c r="E45" s="360" t="s">
        <v>614</v>
      </c>
      <c r="F45" s="331"/>
      <c r="G45" s="421">
        <v>43567</v>
      </c>
      <c r="H45" s="421">
        <v>43566</v>
      </c>
      <c r="I45" s="576">
        <v>57</v>
      </c>
      <c r="J45" s="349">
        <v>1912634.64</v>
      </c>
      <c r="K45" s="349">
        <v>1212634.6399999999</v>
      </c>
      <c r="L45" s="590">
        <v>321481.21999999997</v>
      </c>
      <c r="M45" s="349">
        <v>239139.19</v>
      </c>
      <c r="N45" s="349">
        <v>89619.771674999996</v>
      </c>
      <c r="O45" s="116" t="s">
        <v>935</v>
      </c>
      <c r="P45" s="855" t="s">
        <v>935</v>
      </c>
      <c r="Q45" s="855" t="s">
        <v>935</v>
      </c>
      <c r="R45" s="855" t="s">
        <v>991</v>
      </c>
    </row>
    <row r="46" spans="1:18" ht="75" customHeight="1" x14ac:dyDescent="0.25">
      <c r="A46" s="108">
        <f t="shared" si="4"/>
        <v>44</v>
      </c>
      <c r="B46" s="780" t="s">
        <v>206</v>
      </c>
      <c r="C46" s="376" t="s">
        <v>613</v>
      </c>
      <c r="D46" s="565">
        <v>5070507</v>
      </c>
      <c r="E46" s="360" t="s">
        <v>938</v>
      </c>
      <c r="F46" s="376"/>
      <c r="G46" s="421">
        <v>44099</v>
      </c>
      <c r="H46" s="421">
        <v>43862</v>
      </c>
      <c r="I46" s="362">
        <v>47</v>
      </c>
      <c r="J46" s="511">
        <v>5356640</v>
      </c>
      <c r="K46" s="349">
        <v>5351640</v>
      </c>
      <c r="L46" s="559">
        <v>985142.69</v>
      </c>
      <c r="M46" s="559">
        <v>985142.69</v>
      </c>
      <c r="N46" s="511"/>
      <c r="O46" s="118" t="s">
        <v>991</v>
      </c>
      <c r="P46" s="855" t="s">
        <v>935</v>
      </c>
      <c r="Q46" s="855" t="s">
        <v>935</v>
      </c>
      <c r="R46" s="855" t="s">
        <v>935</v>
      </c>
    </row>
    <row r="47" spans="1:18" ht="60" customHeight="1" x14ac:dyDescent="0.25">
      <c r="A47" s="108">
        <f t="shared" si="4"/>
        <v>45</v>
      </c>
      <c r="B47" s="781" t="s">
        <v>40</v>
      </c>
      <c r="C47" s="418" t="s">
        <v>495</v>
      </c>
      <c r="D47" s="419">
        <v>5052169</v>
      </c>
      <c r="E47" s="360" t="s">
        <v>799</v>
      </c>
      <c r="F47" s="395"/>
      <c r="G47" s="421">
        <v>43923</v>
      </c>
      <c r="H47" s="421">
        <v>43931</v>
      </c>
      <c r="I47" s="422" t="s">
        <v>322</v>
      </c>
      <c r="J47" s="350">
        <v>357890</v>
      </c>
      <c r="K47" s="350"/>
      <c r="L47" s="464"/>
      <c r="M47" s="464"/>
      <c r="N47" s="312"/>
      <c r="O47" s="116" t="s">
        <v>935</v>
      </c>
      <c r="P47" s="116" t="s">
        <v>870</v>
      </c>
      <c r="Q47" s="855" t="s">
        <v>935</v>
      </c>
      <c r="R47" s="855" t="s">
        <v>935</v>
      </c>
    </row>
    <row r="48" spans="1:18" ht="60" customHeight="1" x14ac:dyDescent="0.25">
      <c r="A48" s="108">
        <f t="shared" si="4"/>
        <v>46</v>
      </c>
      <c r="B48" s="781" t="s">
        <v>40</v>
      </c>
      <c r="C48" s="418" t="s">
        <v>511</v>
      </c>
      <c r="D48" s="419">
        <v>5050811</v>
      </c>
      <c r="E48" s="360" t="s">
        <v>800</v>
      </c>
      <c r="F48" s="395"/>
      <c r="G48" s="421">
        <v>43962</v>
      </c>
      <c r="H48" s="421">
        <v>43966</v>
      </c>
      <c r="I48" s="422" t="s">
        <v>801</v>
      </c>
      <c r="J48" s="350">
        <v>451401</v>
      </c>
      <c r="K48" s="350"/>
      <c r="L48" s="464"/>
      <c r="M48" s="464"/>
      <c r="N48" s="312"/>
      <c r="O48" s="116" t="s">
        <v>935</v>
      </c>
      <c r="P48" s="116" t="s">
        <v>870</v>
      </c>
      <c r="Q48" s="855" t="s">
        <v>935</v>
      </c>
      <c r="R48" s="855" t="s">
        <v>935</v>
      </c>
    </row>
    <row r="49" spans="1:18" ht="60" x14ac:dyDescent="0.25">
      <c r="A49" s="108">
        <f t="shared" si="4"/>
        <v>47</v>
      </c>
      <c r="B49" s="781" t="s">
        <v>40</v>
      </c>
      <c r="C49" s="418" t="s">
        <v>495</v>
      </c>
      <c r="D49" s="419">
        <v>5052167</v>
      </c>
      <c r="E49" s="360" t="s">
        <v>802</v>
      </c>
      <c r="F49" s="311"/>
      <c r="G49" s="421">
        <v>43934</v>
      </c>
      <c r="H49" s="421">
        <v>43942</v>
      </c>
      <c r="I49" s="422" t="s">
        <v>801</v>
      </c>
      <c r="J49" s="350">
        <v>338690</v>
      </c>
      <c r="K49" s="350">
        <v>338690</v>
      </c>
      <c r="L49" s="331"/>
      <c r="M49" s="331"/>
      <c r="N49" s="312"/>
      <c r="O49" s="116" t="s">
        <v>935</v>
      </c>
      <c r="P49" s="116" t="s">
        <v>870</v>
      </c>
      <c r="Q49" s="855" t="s">
        <v>935</v>
      </c>
      <c r="R49" s="855" t="s">
        <v>935</v>
      </c>
    </row>
    <row r="50" spans="1:18" ht="90" x14ac:dyDescent="0.25">
      <c r="A50" s="108">
        <f t="shared" si="4"/>
        <v>48</v>
      </c>
      <c r="B50" s="781" t="s">
        <v>40</v>
      </c>
      <c r="C50" s="553" t="s">
        <v>952</v>
      </c>
      <c r="D50" s="419">
        <v>5041900</v>
      </c>
      <c r="E50" s="360" t="s">
        <v>953</v>
      </c>
      <c r="F50" s="553"/>
      <c r="G50" s="421">
        <v>44074</v>
      </c>
      <c r="H50" s="421">
        <v>44084</v>
      </c>
      <c r="I50" s="858">
        <v>40</v>
      </c>
      <c r="J50" s="441">
        <v>346500</v>
      </c>
      <c r="K50" s="859"/>
      <c r="L50" s="859"/>
      <c r="M50" s="859"/>
      <c r="N50" s="859"/>
      <c r="O50" s="118" t="s">
        <v>935</v>
      </c>
      <c r="P50" s="855" t="s">
        <v>935</v>
      </c>
      <c r="Q50" s="855" t="s">
        <v>991</v>
      </c>
      <c r="R50" s="855" t="s">
        <v>935</v>
      </c>
    </row>
    <row r="51" spans="1:18" ht="60" x14ac:dyDescent="0.25">
      <c r="A51" s="108">
        <f t="shared" si="4"/>
        <v>49</v>
      </c>
      <c r="B51" s="781" t="s">
        <v>40</v>
      </c>
      <c r="C51" s="352" t="s">
        <v>613</v>
      </c>
      <c r="D51" s="746">
        <v>5041851</v>
      </c>
      <c r="E51" s="747" t="s">
        <v>614</v>
      </c>
      <c r="F51" s="334"/>
      <c r="G51" s="748">
        <v>43524</v>
      </c>
      <c r="H51" s="748">
        <v>43497</v>
      </c>
      <c r="I51" s="860">
        <v>59</v>
      </c>
      <c r="J51" s="861">
        <v>2048432.2456500002</v>
      </c>
      <c r="K51" s="861">
        <v>2048432.2456500002</v>
      </c>
      <c r="L51" s="857">
        <v>212798.16</v>
      </c>
      <c r="M51" s="857">
        <v>94916.56</v>
      </c>
      <c r="N51" s="861">
        <v>39023.43</v>
      </c>
      <c r="O51" s="116" t="s">
        <v>935</v>
      </c>
      <c r="P51" s="855" t="s">
        <v>935</v>
      </c>
      <c r="Q51" s="855" t="s">
        <v>935</v>
      </c>
      <c r="R51" s="855" t="s">
        <v>991</v>
      </c>
    </row>
    <row r="52" spans="1:18" ht="95.1" customHeight="1" x14ac:dyDescent="0.25">
      <c r="A52" s="108">
        <f t="shared" si="4"/>
        <v>50</v>
      </c>
      <c r="B52" s="781" t="s">
        <v>40</v>
      </c>
      <c r="C52" s="601" t="s">
        <v>613</v>
      </c>
      <c r="D52" s="756">
        <v>5070518</v>
      </c>
      <c r="E52" s="754" t="s">
        <v>997</v>
      </c>
      <c r="F52" s="760" t="s">
        <v>14</v>
      </c>
      <c r="G52" s="757">
        <v>44111</v>
      </c>
      <c r="H52" s="757">
        <v>43862</v>
      </c>
      <c r="I52" s="860">
        <v>47</v>
      </c>
      <c r="J52" s="861">
        <v>8160800</v>
      </c>
      <c r="K52" s="861">
        <v>8155800</v>
      </c>
      <c r="L52" s="1014">
        <v>252325.6</v>
      </c>
      <c r="M52" s="1014">
        <v>252325.6</v>
      </c>
      <c r="N52" s="861"/>
      <c r="O52" s="118" t="s">
        <v>991</v>
      </c>
      <c r="P52" s="855" t="s">
        <v>935</v>
      </c>
      <c r="Q52" s="855" t="s">
        <v>935</v>
      </c>
      <c r="R52" s="855" t="s">
        <v>935</v>
      </c>
    </row>
    <row r="53" spans="1:18" ht="60" x14ac:dyDescent="0.25">
      <c r="A53" s="108">
        <f t="shared" si="4"/>
        <v>51</v>
      </c>
      <c r="B53" s="776" t="s">
        <v>15</v>
      </c>
      <c r="C53" s="468" t="s">
        <v>511</v>
      </c>
      <c r="D53" s="469">
        <v>5041870</v>
      </c>
      <c r="E53" s="360" t="s">
        <v>512</v>
      </c>
      <c r="F53" s="397"/>
      <c r="G53" s="470">
        <v>43754</v>
      </c>
      <c r="H53" s="470">
        <v>43832</v>
      </c>
      <c r="I53" s="569" t="s">
        <v>210</v>
      </c>
      <c r="J53" s="471">
        <v>512919.99</v>
      </c>
      <c r="K53" s="380"/>
      <c r="L53" s="397"/>
      <c r="M53" s="397"/>
      <c r="N53" s="369">
        <v>0</v>
      </c>
      <c r="O53" s="116" t="s">
        <v>935</v>
      </c>
      <c r="P53" s="116" t="s">
        <v>870</v>
      </c>
      <c r="Q53" s="855" t="s">
        <v>935</v>
      </c>
      <c r="R53" s="855" t="s">
        <v>935</v>
      </c>
    </row>
    <row r="54" spans="1:18" ht="60" x14ac:dyDescent="0.25">
      <c r="A54" s="108">
        <f t="shared" si="4"/>
        <v>52</v>
      </c>
      <c r="B54" s="776" t="s">
        <v>15</v>
      </c>
      <c r="C54" s="337" t="s">
        <v>495</v>
      </c>
      <c r="D54" s="343">
        <v>5037881</v>
      </c>
      <c r="E54" s="360" t="s">
        <v>531</v>
      </c>
      <c r="F54" s="331"/>
      <c r="G54" s="345">
        <v>43754</v>
      </c>
      <c r="H54" s="345">
        <v>43845</v>
      </c>
      <c r="I54" s="417" t="s">
        <v>320</v>
      </c>
      <c r="J54" s="295">
        <v>218460</v>
      </c>
      <c r="K54" s="381"/>
      <c r="L54" s="331"/>
      <c r="M54" s="331"/>
      <c r="N54" s="349">
        <v>0</v>
      </c>
      <c r="O54" s="116" t="s">
        <v>935</v>
      </c>
      <c r="P54" s="116" t="s">
        <v>870</v>
      </c>
      <c r="Q54" s="855" t="s">
        <v>935</v>
      </c>
      <c r="R54" s="855" t="s">
        <v>935</v>
      </c>
    </row>
    <row r="55" spans="1:18" ht="60" x14ac:dyDescent="0.25">
      <c r="A55" s="108">
        <f t="shared" ref="A55:A60" si="5">A54+1</f>
        <v>53</v>
      </c>
      <c r="B55" s="776" t="s">
        <v>15</v>
      </c>
      <c r="C55" s="337" t="s">
        <v>495</v>
      </c>
      <c r="D55" s="343">
        <v>5041729</v>
      </c>
      <c r="E55" s="360" t="s">
        <v>532</v>
      </c>
      <c r="F55" s="331"/>
      <c r="G55" s="345">
        <v>43754</v>
      </c>
      <c r="H55" s="345">
        <v>43833</v>
      </c>
      <c r="I55" s="417" t="s">
        <v>210</v>
      </c>
      <c r="J55" s="295">
        <v>223500</v>
      </c>
      <c r="K55" s="381"/>
      <c r="L55" s="331"/>
      <c r="M55" s="331"/>
      <c r="N55" s="349">
        <v>0</v>
      </c>
      <c r="O55" s="116" t="s">
        <v>935</v>
      </c>
      <c r="P55" s="116" t="s">
        <v>870</v>
      </c>
      <c r="Q55" s="855" t="s">
        <v>935</v>
      </c>
      <c r="R55" s="855" t="s">
        <v>935</v>
      </c>
    </row>
    <row r="56" spans="1:18" ht="60" x14ac:dyDescent="0.25">
      <c r="A56" s="108">
        <f t="shared" si="5"/>
        <v>54</v>
      </c>
      <c r="B56" s="776" t="s">
        <v>15</v>
      </c>
      <c r="C56" s="337" t="s">
        <v>495</v>
      </c>
      <c r="D56" s="343">
        <v>5037897</v>
      </c>
      <c r="E56" s="360" t="s">
        <v>533</v>
      </c>
      <c r="F56" s="331"/>
      <c r="G56" s="345">
        <v>43706</v>
      </c>
      <c r="H56" s="345">
        <v>43739</v>
      </c>
      <c r="I56" s="417" t="s">
        <v>321</v>
      </c>
      <c r="J56" s="295">
        <v>281600</v>
      </c>
      <c r="K56" s="381"/>
      <c r="L56" s="331"/>
      <c r="M56" s="331"/>
      <c r="N56" s="312"/>
      <c r="O56" s="116" t="s">
        <v>935</v>
      </c>
      <c r="P56" s="116" t="s">
        <v>870</v>
      </c>
      <c r="Q56" s="855" t="s">
        <v>935</v>
      </c>
      <c r="R56" s="855" t="s">
        <v>935</v>
      </c>
    </row>
    <row r="57" spans="1:18" ht="75" x14ac:dyDescent="0.25">
      <c r="A57" s="108">
        <f t="shared" si="5"/>
        <v>55</v>
      </c>
      <c r="B57" s="776" t="s">
        <v>15</v>
      </c>
      <c r="C57" s="418" t="s">
        <v>783</v>
      </c>
      <c r="D57" s="419">
        <v>5054022</v>
      </c>
      <c r="E57" s="360" t="s">
        <v>784</v>
      </c>
      <c r="F57" s="311"/>
      <c r="G57" s="421">
        <v>43955</v>
      </c>
      <c r="H57" s="421">
        <v>43983</v>
      </c>
      <c r="I57" s="422" t="s">
        <v>348</v>
      </c>
      <c r="J57" s="350">
        <v>670383.32999999996</v>
      </c>
      <c r="K57" s="351"/>
      <c r="L57" s="331"/>
      <c r="M57" s="331"/>
      <c r="N57" s="312"/>
      <c r="O57" s="116" t="s">
        <v>935</v>
      </c>
      <c r="P57" s="116" t="s">
        <v>870</v>
      </c>
      <c r="Q57" s="855" t="s">
        <v>935</v>
      </c>
      <c r="R57" s="855" t="s">
        <v>935</v>
      </c>
    </row>
    <row r="58" spans="1:18" ht="90" x14ac:dyDescent="0.25">
      <c r="A58" s="108">
        <f t="shared" si="5"/>
        <v>56</v>
      </c>
      <c r="B58" s="776" t="s">
        <v>15</v>
      </c>
      <c r="C58" s="418" t="s">
        <v>783</v>
      </c>
      <c r="D58" s="419">
        <v>5045610</v>
      </c>
      <c r="E58" s="360" t="s">
        <v>785</v>
      </c>
      <c r="F58" s="311"/>
      <c r="G58" s="421">
        <v>43955</v>
      </c>
      <c r="H58" s="421">
        <v>44075</v>
      </c>
      <c r="I58" s="422" t="s">
        <v>423</v>
      </c>
      <c r="J58" s="350">
        <v>63018</v>
      </c>
      <c r="K58" s="351"/>
      <c r="L58" s="331"/>
      <c r="M58" s="331"/>
      <c r="N58" s="312"/>
      <c r="O58" s="116" t="s">
        <v>935</v>
      </c>
      <c r="P58" s="116" t="s">
        <v>870</v>
      </c>
      <c r="Q58" s="855" t="s">
        <v>935</v>
      </c>
      <c r="R58" s="855" t="s">
        <v>935</v>
      </c>
    </row>
    <row r="59" spans="1:18" ht="75" x14ac:dyDescent="0.25">
      <c r="A59" s="108">
        <f t="shared" si="5"/>
        <v>57</v>
      </c>
      <c r="B59" s="776" t="s">
        <v>15</v>
      </c>
      <c r="C59" s="418" t="s">
        <v>534</v>
      </c>
      <c r="D59" s="419">
        <v>5049354</v>
      </c>
      <c r="E59" s="360" t="s">
        <v>786</v>
      </c>
      <c r="F59" s="311"/>
      <c r="G59" s="421">
        <v>43955</v>
      </c>
      <c r="H59" s="421">
        <v>43983</v>
      </c>
      <c r="I59" s="422" t="s">
        <v>564</v>
      </c>
      <c r="J59" s="350">
        <v>305738.56</v>
      </c>
      <c r="K59" s="351"/>
      <c r="L59" s="331"/>
      <c r="M59" s="331"/>
      <c r="N59" s="312"/>
      <c r="O59" s="116" t="s">
        <v>935</v>
      </c>
      <c r="P59" s="116" t="s">
        <v>870</v>
      </c>
      <c r="Q59" s="855" t="s">
        <v>935</v>
      </c>
      <c r="R59" s="855" t="s">
        <v>935</v>
      </c>
    </row>
    <row r="60" spans="1:18" ht="60" x14ac:dyDescent="0.25">
      <c r="A60" s="108">
        <f t="shared" si="5"/>
        <v>58</v>
      </c>
      <c r="B60" s="776" t="s">
        <v>15</v>
      </c>
      <c r="C60" s="337" t="s">
        <v>534</v>
      </c>
      <c r="D60" s="343">
        <v>5034934</v>
      </c>
      <c r="E60" s="360" t="s">
        <v>535</v>
      </c>
      <c r="F60" s="331"/>
      <c r="G60" s="345">
        <v>43572</v>
      </c>
      <c r="H60" s="345">
        <v>43619</v>
      </c>
      <c r="I60" s="417" t="s">
        <v>536</v>
      </c>
      <c r="J60" s="441">
        <v>1200693.1499999999</v>
      </c>
      <c r="K60" s="441">
        <v>1200693.1499999999</v>
      </c>
      <c r="L60" s="612">
        <v>230928.78</v>
      </c>
      <c r="M60" s="612">
        <v>230928.78</v>
      </c>
      <c r="N60" s="613">
        <v>107098.88</v>
      </c>
      <c r="O60" s="116" t="s">
        <v>935</v>
      </c>
      <c r="P60" s="116" t="s">
        <v>870</v>
      </c>
      <c r="Q60" s="855" t="s">
        <v>935</v>
      </c>
      <c r="R60" s="855" t="s">
        <v>935</v>
      </c>
    </row>
    <row r="61" spans="1:18" ht="110.1" customHeight="1" x14ac:dyDescent="0.25">
      <c r="A61" s="108">
        <f t="shared" ref="A61:A67" si="6">A60+1</f>
        <v>59</v>
      </c>
      <c r="B61" s="782" t="s">
        <v>15</v>
      </c>
      <c r="C61" s="418" t="s">
        <v>751</v>
      </c>
      <c r="D61" s="343">
        <v>5041881</v>
      </c>
      <c r="E61" s="360" t="s">
        <v>752</v>
      </c>
      <c r="F61" s="331"/>
      <c r="G61" s="345">
        <v>43749</v>
      </c>
      <c r="H61" s="345">
        <v>43801</v>
      </c>
      <c r="I61" s="417">
        <v>43</v>
      </c>
      <c r="J61" s="472">
        <v>273210.8</v>
      </c>
      <c r="K61" s="612">
        <v>271638.40000000002</v>
      </c>
      <c r="L61" s="612">
        <v>103773.43</v>
      </c>
      <c r="M61" s="612">
        <v>103773.43</v>
      </c>
      <c r="N61" s="614"/>
      <c r="O61" s="116" t="s">
        <v>935</v>
      </c>
      <c r="P61" s="855" t="s">
        <v>935</v>
      </c>
      <c r="Q61" s="855" t="s">
        <v>991</v>
      </c>
      <c r="R61" s="855" t="s">
        <v>935</v>
      </c>
    </row>
    <row r="62" spans="1:18" ht="84.95" customHeight="1" x14ac:dyDescent="0.25">
      <c r="A62" s="108">
        <f t="shared" si="6"/>
        <v>60</v>
      </c>
      <c r="B62" s="782" t="s">
        <v>15</v>
      </c>
      <c r="C62" s="418" t="s">
        <v>787</v>
      </c>
      <c r="D62" s="419">
        <v>5050826</v>
      </c>
      <c r="E62" s="360" t="s">
        <v>788</v>
      </c>
      <c r="F62" s="311"/>
      <c r="G62" s="421">
        <v>43888</v>
      </c>
      <c r="H62" s="421">
        <v>44013</v>
      </c>
      <c r="I62" s="422" t="s">
        <v>315</v>
      </c>
      <c r="J62" s="351">
        <v>33440</v>
      </c>
      <c r="K62" s="474"/>
      <c r="L62" s="474"/>
      <c r="M62" s="474"/>
      <c r="N62" s="398"/>
      <c r="O62" s="116" t="s">
        <v>935</v>
      </c>
      <c r="P62" s="855" t="s">
        <v>935</v>
      </c>
      <c r="Q62" s="855" t="s">
        <v>991</v>
      </c>
      <c r="R62" s="855" t="s">
        <v>935</v>
      </c>
    </row>
    <row r="63" spans="1:18" ht="75" x14ac:dyDescent="0.25">
      <c r="A63" s="108">
        <f t="shared" si="6"/>
        <v>61</v>
      </c>
      <c r="B63" s="782" t="s">
        <v>15</v>
      </c>
      <c r="C63" s="418" t="s">
        <v>751</v>
      </c>
      <c r="D63" s="343">
        <v>5044928</v>
      </c>
      <c r="E63" s="360" t="s">
        <v>753</v>
      </c>
      <c r="F63" s="331"/>
      <c r="G63" s="345">
        <v>43749</v>
      </c>
      <c r="H63" s="345">
        <v>44075</v>
      </c>
      <c r="I63" s="417">
        <v>39</v>
      </c>
      <c r="J63" s="433">
        <v>272396.87</v>
      </c>
      <c r="K63" s="433">
        <v>250590.47</v>
      </c>
      <c r="L63" s="433">
        <v>14515.3</v>
      </c>
      <c r="M63" s="433">
        <v>14515.3</v>
      </c>
      <c r="N63" s="312"/>
      <c r="O63" s="116" t="s">
        <v>935</v>
      </c>
      <c r="P63" s="855" t="s">
        <v>935</v>
      </c>
      <c r="Q63" s="855" t="s">
        <v>991</v>
      </c>
      <c r="R63" s="855" t="s">
        <v>935</v>
      </c>
    </row>
    <row r="64" spans="1:18" ht="45" x14ac:dyDescent="0.25">
      <c r="A64" s="108">
        <f t="shared" si="6"/>
        <v>62</v>
      </c>
      <c r="B64" s="776" t="s">
        <v>15</v>
      </c>
      <c r="C64" s="342" t="s">
        <v>613</v>
      </c>
      <c r="D64" s="427">
        <v>5041551</v>
      </c>
      <c r="E64" s="360" t="s">
        <v>614</v>
      </c>
      <c r="F64" s="331"/>
      <c r="G64" s="345">
        <v>43511</v>
      </c>
      <c r="H64" s="345">
        <v>43480</v>
      </c>
      <c r="I64" s="576">
        <v>60</v>
      </c>
      <c r="J64" s="477">
        <v>4506550.9400000004</v>
      </c>
      <c r="K64" s="478">
        <v>4506550.9400000004</v>
      </c>
      <c r="L64" s="592">
        <v>1731956.47</v>
      </c>
      <c r="M64" s="479">
        <v>1302511.74</v>
      </c>
      <c r="N64" s="480">
        <v>433714.37</v>
      </c>
      <c r="O64" s="116" t="s">
        <v>935</v>
      </c>
      <c r="P64" s="855" t="s">
        <v>935</v>
      </c>
      <c r="Q64" s="855" t="s">
        <v>935</v>
      </c>
      <c r="R64" s="855" t="s">
        <v>991</v>
      </c>
    </row>
    <row r="65" spans="1:18" ht="95.1" customHeight="1" x14ac:dyDescent="0.25">
      <c r="A65" s="108">
        <f t="shared" si="6"/>
        <v>63</v>
      </c>
      <c r="B65" s="777" t="s">
        <v>15</v>
      </c>
      <c r="C65" s="352" t="s">
        <v>613</v>
      </c>
      <c r="D65" s="808">
        <v>5070509</v>
      </c>
      <c r="E65" s="747" t="s">
        <v>998</v>
      </c>
      <c r="F65" s="809" t="s">
        <v>14</v>
      </c>
      <c r="G65" s="355">
        <v>44118</v>
      </c>
      <c r="H65" s="355">
        <v>43862</v>
      </c>
      <c r="I65" s="749">
        <v>47</v>
      </c>
      <c r="J65" s="477">
        <v>6074240</v>
      </c>
      <c r="K65" s="477">
        <v>6069240</v>
      </c>
      <c r="L65" s="477"/>
      <c r="M65" s="477"/>
      <c r="N65" s="477"/>
      <c r="O65" s="118" t="s">
        <v>991</v>
      </c>
      <c r="P65" s="855" t="s">
        <v>935</v>
      </c>
      <c r="Q65" s="855" t="s">
        <v>935</v>
      </c>
      <c r="R65" s="855" t="s">
        <v>935</v>
      </c>
    </row>
    <row r="66" spans="1:18" ht="88.5" customHeight="1" x14ac:dyDescent="0.25">
      <c r="A66" s="800">
        <f t="shared" si="6"/>
        <v>64</v>
      </c>
      <c r="B66" s="778" t="s">
        <v>33</v>
      </c>
      <c r="C66" s="418" t="s">
        <v>495</v>
      </c>
      <c r="D66" s="343">
        <v>5044962</v>
      </c>
      <c r="E66" s="360" t="s">
        <v>743</v>
      </c>
      <c r="F66" s="331"/>
      <c r="G66" s="345">
        <v>43823</v>
      </c>
      <c r="H66" s="345">
        <v>43891</v>
      </c>
      <c r="I66" s="417" t="s">
        <v>210</v>
      </c>
      <c r="J66" s="446">
        <v>291200</v>
      </c>
      <c r="K66" s="446">
        <v>291200</v>
      </c>
      <c r="L66" s="331"/>
      <c r="M66" s="331"/>
      <c r="N66" s="312"/>
      <c r="O66" s="116" t="s">
        <v>935</v>
      </c>
      <c r="P66" s="116" t="s">
        <v>870</v>
      </c>
      <c r="Q66" s="855" t="s">
        <v>935</v>
      </c>
      <c r="R66" s="855" t="s">
        <v>935</v>
      </c>
    </row>
    <row r="67" spans="1:18" ht="65.099999999999994" customHeight="1" x14ac:dyDescent="0.25">
      <c r="A67" s="800">
        <f t="shared" si="6"/>
        <v>65</v>
      </c>
      <c r="B67" s="778" t="s">
        <v>33</v>
      </c>
      <c r="C67" s="418" t="s">
        <v>495</v>
      </c>
      <c r="D67" s="343">
        <v>5044990</v>
      </c>
      <c r="E67" s="360" t="s">
        <v>744</v>
      </c>
      <c r="F67" s="331"/>
      <c r="G67" s="345">
        <v>43817</v>
      </c>
      <c r="H67" s="345">
        <v>43864</v>
      </c>
      <c r="I67" s="417" t="s">
        <v>536</v>
      </c>
      <c r="J67" s="295">
        <v>217120</v>
      </c>
      <c r="K67" s="295">
        <v>217120</v>
      </c>
      <c r="L67" s="331"/>
      <c r="M67" s="331"/>
      <c r="N67" s="312"/>
      <c r="O67" s="116" t="s">
        <v>935</v>
      </c>
      <c r="P67" s="116" t="s">
        <v>870</v>
      </c>
      <c r="Q67" s="855" t="s">
        <v>935</v>
      </c>
      <c r="R67" s="855" t="s">
        <v>935</v>
      </c>
    </row>
    <row r="68" spans="1:18" ht="65.099999999999994" customHeight="1" x14ac:dyDescent="0.25">
      <c r="A68" s="800">
        <f t="shared" ref="A68:A70" si="7">A67+1</f>
        <v>66</v>
      </c>
      <c r="B68" s="778" t="s">
        <v>33</v>
      </c>
      <c r="C68" s="418" t="s">
        <v>495</v>
      </c>
      <c r="D68" s="343">
        <v>5044997</v>
      </c>
      <c r="E68" s="360" t="s">
        <v>745</v>
      </c>
      <c r="F68" s="331"/>
      <c r="G68" s="345">
        <v>43822</v>
      </c>
      <c r="H68" s="345">
        <v>43891</v>
      </c>
      <c r="I68" s="417" t="s">
        <v>210</v>
      </c>
      <c r="J68" s="295">
        <v>203136</v>
      </c>
      <c r="K68" s="295">
        <v>203136</v>
      </c>
      <c r="L68" s="331"/>
      <c r="M68" s="331"/>
      <c r="N68" s="312"/>
      <c r="O68" s="116" t="s">
        <v>935</v>
      </c>
      <c r="P68" s="116" t="s">
        <v>870</v>
      </c>
      <c r="Q68" s="855" t="s">
        <v>935</v>
      </c>
      <c r="R68" s="855" t="s">
        <v>935</v>
      </c>
    </row>
    <row r="69" spans="1:18" ht="75" customHeight="1" x14ac:dyDescent="0.25">
      <c r="A69" s="800">
        <f t="shared" si="7"/>
        <v>67</v>
      </c>
      <c r="B69" s="778" t="s">
        <v>33</v>
      </c>
      <c r="C69" s="418" t="s">
        <v>511</v>
      </c>
      <c r="D69" s="419">
        <v>5044900</v>
      </c>
      <c r="E69" s="360" t="s">
        <v>782</v>
      </c>
      <c r="F69" s="311"/>
      <c r="G69" s="421">
        <v>43885</v>
      </c>
      <c r="H69" s="421">
        <v>43922</v>
      </c>
      <c r="I69" s="422" t="s">
        <v>321</v>
      </c>
      <c r="J69" s="350">
        <v>812114</v>
      </c>
      <c r="K69" s="350"/>
      <c r="L69" s="392"/>
      <c r="M69" s="331"/>
      <c r="N69" s="312"/>
      <c r="O69" s="116" t="s">
        <v>935</v>
      </c>
      <c r="P69" s="116" t="s">
        <v>870</v>
      </c>
      <c r="Q69" s="855" t="s">
        <v>935</v>
      </c>
      <c r="R69" s="855" t="s">
        <v>935</v>
      </c>
    </row>
    <row r="70" spans="1:18" ht="65.099999999999994" customHeight="1" x14ac:dyDescent="0.25">
      <c r="A70" s="800">
        <f t="shared" si="7"/>
        <v>68</v>
      </c>
      <c r="B70" s="778" t="s">
        <v>33</v>
      </c>
      <c r="C70" s="418" t="s">
        <v>495</v>
      </c>
      <c r="D70" s="343">
        <v>5044983</v>
      </c>
      <c r="E70" s="360" t="s">
        <v>746</v>
      </c>
      <c r="F70" s="331"/>
      <c r="G70" s="345">
        <v>43818</v>
      </c>
      <c r="H70" s="345">
        <v>43891</v>
      </c>
      <c r="I70" s="417" t="s">
        <v>210</v>
      </c>
      <c r="J70" s="433">
        <v>220620</v>
      </c>
      <c r="K70" s="433">
        <v>220620</v>
      </c>
      <c r="L70" s="331"/>
      <c r="M70" s="331"/>
      <c r="N70" s="312"/>
      <c r="O70" s="116" t="s">
        <v>935</v>
      </c>
      <c r="P70" s="116" t="s">
        <v>870</v>
      </c>
      <c r="Q70" s="855" t="s">
        <v>935</v>
      </c>
      <c r="R70" s="855" t="s">
        <v>935</v>
      </c>
    </row>
    <row r="71" spans="1:18" ht="60" customHeight="1" x14ac:dyDescent="0.25">
      <c r="A71" s="800">
        <f>A70+1</f>
        <v>69</v>
      </c>
      <c r="B71" s="778" t="s">
        <v>33</v>
      </c>
      <c r="C71" s="413" t="s">
        <v>278</v>
      </c>
      <c r="D71" s="456">
        <v>5045318</v>
      </c>
      <c r="E71" s="360" t="s">
        <v>538</v>
      </c>
      <c r="F71" s="331"/>
      <c r="G71" s="414">
        <v>43724</v>
      </c>
      <c r="H71" s="414">
        <v>43770</v>
      </c>
      <c r="I71" s="415" t="s">
        <v>315</v>
      </c>
      <c r="J71" s="416">
        <v>250000</v>
      </c>
      <c r="K71" s="485">
        <v>250000</v>
      </c>
      <c r="L71" s="331"/>
      <c r="M71" s="331"/>
      <c r="N71" s="349">
        <v>0</v>
      </c>
      <c r="O71" s="116" t="s">
        <v>935</v>
      </c>
      <c r="P71" s="855" t="s">
        <v>935</v>
      </c>
      <c r="Q71" s="855" t="s">
        <v>991</v>
      </c>
      <c r="R71" s="855" t="s">
        <v>935</v>
      </c>
    </row>
    <row r="72" spans="1:18" ht="59.25" customHeight="1" x14ac:dyDescent="0.25">
      <c r="A72" s="800">
        <f>A71+1</f>
        <v>70</v>
      </c>
      <c r="B72" s="778" t="s">
        <v>33</v>
      </c>
      <c r="C72" s="413" t="s">
        <v>539</v>
      </c>
      <c r="D72" s="456">
        <v>5044879</v>
      </c>
      <c r="E72" s="360" t="s">
        <v>540</v>
      </c>
      <c r="F72" s="331"/>
      <c r="G72" s="414">
        <v>43763</v>
      </c>
      <c r="H72" s="414">
        <v>43789</v>
      </c>
      <c r="I72" s="415" t="s">
        <v>315</v>
      </c>
      <c r="J72" s="350">
        <v>146000</v>
      </c>
      <c r="K72" s="350">
        <v>145999.75</v>
      </c>
      <c r="L72" s="350">
        <v>76011.679999999993</v>
      </c>
      <c r="M72" s="350">
        <v>76011.679999999993</v>
      </c>
      <c r="N72" s="339"/>
      <c r="O72" s="116" t="s">
        <v>935</v>
      </c>
      <c r="P72" s="855" t="s">
        <v>935</v>
      </c>
      <c r="Q72" s="855" t="s">
        <v>991</v>
      </c>
      <c r="R72" s="855" t="s">
        <v>935</v>
      </c>
    </row>
    <row r="73" spans="1:18" ht="65.099999999999994" customHeight="1" x14ac:dyDescent="0.25">
      <c r="A73" s="800">
        <f t="shared" ref="A73:A76" si="8">A72+1</f>
        <v>71</v>
      </c>
      <c r="B73" s="778" t="s">
        <v>33</v>
      </c>
      <c r="C73" s="413" t="s">
        <v>541</v>
      </c>
      <c r="D73" s="456">
        <v>5038237</v>
      </c>
      <c r="E73" s="360" t="s">
        <v>542</v>
      </c>
      <c r="F73" s="331"/>
      <c r="G73" s="414">
        <v>43675</v>
      </c>
      <c r="H73" s="414">
        <v>43739</v>
      </c>
      <c r="I73" s="415" t="s">
        <v>315</v>
      </c>
      <c r="J73" s="350">
        <v>126000</v>
      </c>
      <c r="K73" s="350">
        <v>125994</v>
      </c>
      <c r="L73" s="350">
        <v>86592.14</v>
      </c>
      <c r="M73" s="350">
        <v>86592.14</v>
      </c>
      <c r="N73" s="351">
        <v>4447.24</v>
      </c>
      <c r="O73" s="116" t="s">
        <v>935</v>
      </c>
      <c r="P73" s="855" t="s">
        <v>935</v>
      </c>
      <c r="Q73" s="855" t="s">
        <v>991</v>
      </c>
      <c r="R73" s="855" t="s">
        <v>935</v>
      </c>
    </row>
    <row r="74" spans="1:18" ht="65.099999999999994" customHeight="1" x14ac:dyDescent="0.25">
      <c r="A74" s="800">
        <f t="shared" si="8"/>
        <v>72</v>
      </c>
      <c r="B74" s="778" t="s">
        <v>33</v>
      </c>
      <c r="C74" s="451" t="s">
        <v>543</v>
      </c>
      <c r="D74" s="486">
        <v>5041509</v>
      </c>
      <c r="E74" s="360" t="s">
        <v>544</v>
      </c>
      <c r="F74" s="399"/>
      <c r="G74" s="440">
        <v>43678</v>
      </c>
      <c r="H74" s="440">
        <v>43739</v>
      </c>
      <c r="I74" s="566" t="s">
        <v>315</v>
      </c>
      <c r="J74" s="350">
        <v>261500</v>
      </c>
      <c r="K74" s="350">
        <v>261499.5</v>
      </c>
      <c r="L74" s="350">
        <v>203170.27</v>
      </c>
      <c r="M74" s="350">
        <v>203170.27</v>
      </c>
      <c r="N74" s="351">
        <v>14425.94</v>
      </c>
      <c r="O74" s="116" t="s">
        <v>935</v>
      </c>
      <c r="P74" s="855" t="s">
        <v>935</v>
      </c>
      <c r="Q74" s="855" t="s">
        <v>991</v>
      </c>
      <c r="R74" s="855" t="s">
        <v>935</v>
      </c>
    </row>
    <row r="75" spans="1:18" ht="65.099999999999994" customHeight="1" x14ac:dyDescent="0.25">
      <c r="A75" s="800">
        <f t="shared" si="8"/>
        <v>73</v>
      </c>
      <c r="B75" s="778" t="s">
        <v>33</v>
      </c>
      <c r="C75" s="487" t="s">
        <v>586</v>
      </c>
      <c r="D75" s="488">
        <v>5044841</v>
      </c>
      <c r="E75" s="360" t="s">
        <v>747</v>
      </c>
      <c r="F75" s="331"/>
      <c r="G75" s="444">
        <v>43789</v>
      </c>
      <c r="H75" s="444">
        <v>43801</v>
      </c>
      <c r="I75" s="572" t="s">
        <v>315</v>
      </c>
      <c r="J75" s="489">
        <v>416562.5</v>
      </c>
      <c r="K75" s="489">
        <v>416562.5</v>
      </c>
      <c r="L75" s="331"/>
      <c r="M75" s="331"/>
      <c r="N75" s="349">
        <v>0</v>
      </c>
      <c r="O75" s="116" t="s">
        <v>935</v>
      </c>
      <c r="P75" s="855" t="s">
        <v>935</v>
      </c>
      <c r="Q75" s="855" t="s">
        <v>991</v>
      </c>
      <c r="R75" s="855" t="s">
        <v>935</v>
      </c>
    </row>
    <row r="76" spans="1:18" ht="65.099999999999994" customHeight="1" x14ac:dyDescent="0.25">
      <c r="A76" s="800">
        <f t="shared" si="8"/>
        <v>74</v>
      </c>
      <c r="B76" s="778" t="s">
        <v>33</v>
      </c>
      <c r="C76" s="487" t="s">
        <v>748</v>
      </c>
      <c r="D76" s="488">
        <v>5045540</v>
      </c>
      <c r="E76" s="360" t="s">
        <v>749</v>
      </c>
      <c r="F76" s="331"/>
      <c r="G76" s="444">
        <v>43789</v>
      </c>
      <c r="H76" s="444">
        <v>43831</v>
      </c>
      <c r="I76" s="572" t="s">
        <v>315</v>
      </c>
      <c r="J76" s="489">
        <v>69000</v>
      </c>
      <c r="K76" s="489">
        <v>69000</v>
      </c>
      <c r="L76" s="489">
        <v>9470.27</v>
      </c>
      <c r="M76" s="489">
        <v>9470.27</v>
      </c>
      <c r="N76" s="349">
        <v>0</v>
      </c>
      <c r="O76" s="116" t="s">
        <v>935</v>
      </c>
      <c r="P76" s="855" t="s">
        <v>935</v>
      </c>
      <c r="Q76" s="855" t="s">
        <v>991</v>
      </c>
      <c r="R76" s="855" t="s">
        <v>935</v>
      </c>
    </row>
    <row r="77" spans="1:18" ht="60" x14ac:dyDescent="0.25">
      <c r="A77" s="801">
        <f t="shared" ref="A77:A89" si="9">A76+1</f>
        <v>75</v>
      </c>
      <c r="B77" s="778" t="s">
        <v>33</v>
      </c>
      <c r="C77" s="342" t="s">
        <v>613</v>
      </c>
      <c r="D77" s="591">
        <v>5038017</v>
      </c>
      <c r="E77" s="360" t="s">
        <v>614</v>
      </c>
      <c r="F77" s="337" t="s">
        <v>14</v>
      </c>
      <c r="G77" s="345">
        <v>43454</v>
      </c>
      <c r="H77" s="345">
        <v>43438</v>
      </c>
      <c r="I77" s="576">
        <v>49</v>
      </c>
      <c r="J77" s="433">
        <v>5200741.87</v>
      </c>
      <c r="K77" s="348">
        <v>5200741.87</v>
      </c>
      <c r="L77" s="590">
        <v>1087236.8581428574</v>
      </c>
      <c r="M77" s="368">
        <v>960133.62</v>
      </c>
      <c r="N77" s="363">
        <v>265567.22723375011</v>
      </c>
      <c r="O77" s="116" t="s">
        <v>935</v>
      </c>
      <c r="P77" s="855" t="s">
        <v>935</v>
      </c>
      <c r="Q77" s="855" t="s">
        <v>935</v>
      </c>
      <c r="R77" s="855" t="s">
        <v>991</v>
      </c>
    </row>
    <row r="78" spans="1:18" ht="105" x14ac:dyDescent="0.25">
      <c r="A78" s="801">
        <f t="shared" si="9"/>
        <v>76</v>
      </c>
      <c r="B78" s="778" t="s">
        <v>33</v>
      </c>
      <c r="C78" s="342" t="s">
        <v>613</v>
      </c>
      <c r="D78" s="591">
        <v>5070510</v>
      </c>
      <c r="E78" s="360" t="s">
        <v>939</v>
      </c>
      <c r="F78" s="553"/>
      <c r="G78" s="345">
        <v>44069</v>
      </c>
      <c r="H78" s="345">
        <v>43862</v>
      </c>
      <c r="I78" s="555">
        <v>47</v>
      </c>
      <c r="J78" s="596">
        <v>10286000</v>
      </c>
      <c r="K78" s="596">
        <v>10281000</v>
      </c>
      <c r="L78" s="1014">
        <v>1632784.96</v>
      </c>
      <c r="M78" s="1014">
        <v>1632784.96</v>
      </c>
      <c r="N78" s="554"/>
      <c r="O78" s="118" t="s">
        <v>991</v>
      </c>
      <c r="P78" s="855" t="s">
        <v>935</v>
      </c>
      <c r="Q78" s="855" t="s">
        <v>935</v>
      </c>
      <c r="R78" s="855" t="s">
        <v>935</v>
      </c>
    </row>
    <row r="79" spans="1:18" ht="60" x14ac:dyDescent="0.25">
      <c r="A79" s="108">
        <f t="shared" si="9"/>
        <v>77</v>
      </c>
      <c r="B79" s="783" t="s">
        <v>198</v>
      </c>
      <c r="C79" s="337" t="s">
        <v>495</v>
      </c>
      <c r="D79" s="343">
        <v>5035043</v>
      </c>
      <c r="E79" s="360" t="s">
        <v>548</v>
      </c>
      <c r="F79" s="331"/>
      <c r="G79" s="493">
        <v>43627</v>
      </c>
      <c r="H79" s="345">
        <v>43770</v>
      </c>
      <c r="I79" s="417" t="s">
        <v>315</v>
      </c>
      <c r="J79" s="433">
        <v>224880</v>
      </c>
      <c r="K79" s="485"/>
      <c r="L79" s="485"/>
      <c r="M79" s="331"/>
      <c r="N79" s="312"/>
      <c r="O79" s="116" t="s">
        <v>935</v>
      </c>
      <c r="P79" s="116" t="s">
        <v>870</v>
      </c>
      <c r="Q79" s="855" t="s">
        <v>935</v>
      </c>
      <c r="R79" s="855" t="s">
        <v>935</v>
      </c>
    </row>
    <row r="80" spans="1:18" ht="60" x14ac:dyDescent="0.25">
      <c r="A80" s="108">
        <f t="shared" si="9"/>
        <v>78</v>
      </c>
      <c r="B80" s="783" t="s">
        <v>198</v>
      </c>
      <c r="C80" s="337" t="s">
        <v>495</v>
      </c>
      <c r="D80" s="343">
        <v>5034951</v>
      </c>
      <c r="E80" s="360" t="s">
        <v>549</v>
      </c>
      <c r="F80" s="331"/>
      <c r="G80" s="493">
        <v>43595</v>
      </c>
      <c r="H80" s="345">
        <v>43780</v>
      </c>
      <c r="I80" s="417" t="s">
        <v>315</v>
      </c>
      <c r="J80" s="433">
        <v>188500</v>
      </c>
      <c r="K80" s="485"/>
      <c r="L80" s="485"/>
      <c r="M80" s="331"/>
      <c r="N80" s="312"/>
      <c r="O80" s="116" t="s">
        <v>935</v>
      </c>
      <c r="P80" s="116" t="s">
        <v>870</v>
      </c>
      <c r="Q80" s="855" t="s">
        <v>935</v>
      </c>
      <c r="R80" s="855" t="s">
        <v>935</v>
      </c>
    </row>
    <row r="81" spans="1:18" ht="60" x14ac:dyDescent="0.25">
      <c r="A81" s="108">
        <f t="shared" si="9"/>
        <v>79</v>
      </c>
      <c r="B81" s="783" t="s">
        <v>198</v>
      </c>
      <c r="C81" s="413" t="s">
        <v>550</v>
      </c>
      <c r="D81" s="456">
        <v>5035498</v>
      </c>
      <c r="E81" s="360" t="s">
        <v>551</v>
      </c>
      <c r="F81" s="400"/>
      <c r="G81" s="414">
        <v>43511</v>
      </c>
      <c r="H81" s="414">
        <v>43525</v>
      </c>
      <c r="I81" s="415" t="s">
        <v>374</v>
      </c>
      <c r="J81" s="350">
        <v>125640</v>
      </c>
      <c r="K81" s="350">
        <v>125640</v>
      </c>
      <c r="L81" s="350">
        <v>79232.39</v>
      </c>
      <c r="M81" s="350">
        <v>79232.39</v>
      </c>
      <c r="N81" s="351">
        <v>25022.19</v>
      </c>
      <c r="O81" s="116" t="s">
        <v>935</v>
      </c>
      <c r="P81" s="855" t="s">
        <v>935</v>
      </c>
      <c r="Q81" s="855" t="s">
        <v>991</v>
      </c>
      <c r="R81" s="855" t="s">
        <v>935</v>
      </c>
    </row>
    <row r="82" spans="1:18" ht="69.75" customHeight="1" x14ac:dyDescent="0.25">
      <c r="A82" s="108">
        <f t="shared" si="9"/>
        <v>80</v>
      </c>
      <c r="B82" s="783" t="s">
        <v>198</v>
      </c>
      <c r="C82" s="413" t="s">
        <v>505</v>
      </c>
      <c r="D82" s="456">
        <v>5038236</v>
      </c>
      <c r="E82" s="360" t="s">
        <v>552</v>
      </c>
      <c r="F82" s="400"/>
      <c r="G82" s="414">
        <v>43564</v>
      </c>
      <c r="H82" s="414">
        <v>43619</v>
      </c>
      <c r="I82" s="415" t="s">
        <v>203</v>
      </c>
      <c r="J82" s="350">
        <v>252000</v>
      </c>
      <c r="K82" s="350">
        <v>252000</v>
      </c>
      <c r="L82" s="350">
        <v>140424.35999999999</v>
      </c>
      <c r="M82" s="350">
        <v>140424.35999999999</v>
      </c>
      <c r="N82" s="339"/>
      <c r="O82" s="116" t="s">
        <v>935</v>
      </c>
      <c r="P82" s="855" t="s">
        <v>935</v>
      </c>
      <c r="Q82" s="855" t="s">
        <v>991</v>
      </c>
      <c r="R82" s="855" t="s">
        <v>935</v>
      </c>
    </row>
    <row r="83" spans="1:18" ht="60" x14ac:dyDescent="0.25">
      <c r="A83" s="743">
        <f t="shared" si="9"/>
        <v>81</v>
      </c>
      <c r="B83" s="783" t="s">
        <v>198</v>
      </c>
      <c r="C83" s="342" t="s">
        <v>613</v>
      </c>
      <c r="D83" s="591">
        <v>5038359</v>
      </c>
      <c r="E83" s="360" t="s">
        <v>614</v>
      </c>
      <c r="F83" s="331"/>
      <c r="G83" s="414">
        <v>43455</v>
      </c>
      <c r="H83" s="414">
        <v>43458</v>
      </c>
      <c r="I83" s="576">
        <v>60</v>
      </c>
      <c r="J83" s="349">
        <v>4485106</v>
      </c>
      <c r="K83" s="368">
        <v>4485106</v>
      </c>
      <c r="L83" s="590">
        <v>938054.64098039223</v>
      </c>
      <c r="M83" s="368">
        <v>1012848.64</v>
      </c>
      <c r="N83" s="363">
        <v>348703.68</v>
      </c>
      <c r="O83" s="116" t="s">
        <v>935</v>
      </c>
      <c r="P83" s="855" t="s">
        <v>935</v>
      </c>
      <c r="Q83" s="855" t="s">
        <v>935</v>
      </c>
      <c r="R83" s="855" t="s">
        <v>991</v>
      </c>
    </row>
    <row r="84" spans="1:18" ht="105" x14ac:dyDescent="0.25">
      <c r="A84" s="743">
        <f t="shared" si="9"/>
        <v>82</v>
      </c>
      <c r="B84" s="783" t="s">
        <v>198</v>
      </c>
      <c r="C84" s="342" t="s">
        <v>613</v>
      </c>
      <c r="D84" s="591">
        <v>5070602</v>
      </c>
      <c r="E84" s="360" t="s">
        <v>954</v>
      </c>
      <c r="F84" s="553"/>
      <c r="G84" s="414">
        <v>44104</v>
      </c>
      <c r="H84" s="414">
        <v>43862</v>
      </c>
      <c r="I84" s="555">
        <v>47</v>
      </c>
      <c r="J84" s="349">
        <v>13885040</v>
      </c>
      <c r="K84" s="349">
        <v>13880040</v>
      </c>
      <c r="L84" s="1014">
        <v>2196692.9300000002</v>
      </c>
      <c r="M84" s="1014">
        <v>2196692.9300000002</v>
      </c>
      <c r="N84" s="554"/>
      <c r="O84" s="118" t="s">
        <v>991</v>
      </c>
      <c r="P84" s="855" t="s">
        <v>935</v>
      </c>
      <c r="Q84" s="855" t="s">
        <v>935</v>
      </c>
      <c r="R84" s="855" t="s">
        <v>935</v>
      </c>
    </row>
    <row r="85" spans="1:18" ht="75" x14ac:dyDescent="0.25">
      <c r="A85" s="108">
        <f t="shared" si="9"/>
        <v>83</v>
      </c>
      <c r="B85" s="784" t="s">
        <v>207</v>
      </c>
      <c r="C85" s="451" t="s">
        <v>511</v>
      </c>
      <c r="D85" s="486">
        <v>5033069</v>
      </c>
      <c r="E85" s="360" t="s">
        <v>940</v>
      </c>
      <c r="F85" s="331"/>
      <c r="G85" s="355">
        <v>44040</v>
      </c>
      <c r="H85" s="355">
        <v>44075</v>
      </c>
      <c r="I85" s="576">
        <v>34</v>
      </c>
      <c r="J85" s="441">
        <v>3481629.16</v>
      </c>
      <c r="K85" s="331"/>
      <c r="L85" s="331"/>
      <c r="M85" s="331"/>
      <c r="N85" s="312"/>
      <c r="O85" s="116" t="s">
        <v>935</v>
      </c>
      <c r="P85" s="116" t="s">
        <v>870</v>
      </c>
      <c r="Q85" s="855" t="s">
        <v>935</v>
      </c>
      <c r="R85" s="855" t="s">
        <v>935</v>
      </c>
    </row>
    <row r="86" spans="1:18" ht="60" x14ac:dyDescent="0.25">
      <c r="A86" s="108">
        <f t="shared" si="9"/>
        <v>84</v>
      </c>
      <c r="B86" s="784" t="s">
        <v>207</v>
      </c>
      <c r="C86" s="601" t="s">
        <v>495</v>
      </c>
      <c r="D86" s="602">
        <v>5044933</v>
      </c>
      <c r="E86" s="360" t="s">
        <v>941</v>
      </c>
      <c r="F86" s="155"/>
      <c r="G86" s="603">
        <v>44040</v>
      </c>
      <c r="H86" s="603">
        <v>44075</v>
      </c>
      <c r="I86" s="600">
        <v>34</v>
      </c>
      <c r="J86" s="377">
        <v>345660</v>
      </c>
      <c r="K86" s="155"/>
      <c r="L86" s="155"/>
      <c r="M86" s="155"/>
      <c r="N86" s="312"/>
      <c r="O86" s="118" t="s">
        <v>935</v>
      </c>
      <c r="P86" s="116" t="s">
        <v>870</v>
      </c>
      <c r="Q86" s="855" t="s">
        <v>935</v>
      </c>
      <c r="R86" s="855" t="s">
        <v>935</v>
      </c>
    </row>
    <row r="87" spans="1:18" ht="60" x14ac:dyDescent="0.25">
      <c r="A87" s="108">
        <f t="shared" si="9"/>
        <v>85</v>
      </c>
      <c r="B87" s="784" t="s">
        <v>207</v>
      </c>
      <c r="C87" s="601" t="s">
        <v>495</v>
      </c>
      <c r="D87" s="602">
        <v>5033183</v>
      </c>
      <c r="E87" s="360" t="s">
        <v>942</v>
      </c>
      <c r="F87" s="155"/>
      <c r="G87" s="603">
        <v>44040</v>
      </c>
      <c r="H87" s="603">
        <v>44075</v>
      </c>
      <c r="I87" s="600">
        <v>34</v>
      </c>
      <c r="J87" s="377">
        <v>327180</v>
      </c>
      <c r="K87" s="155"/>
      <c r="L87" s="155"/>
      <c r="M87" s="155"/>
      <c r="N87" s="312"/>
      <c r="O87" s="118" t="s">
        <v>935</v>
      </c>
      <c r="P87" s="116" t="s">
        <v>870</v>
      </c>
      <c r="Q87" s="855" t="s">
        <v>935</v>
      </c>
      <c r="R87" s="855" t="s">
        <v>935</v>
      </c>
    </row>
    <row r="88" spans="1:18" ht="60" x14ac:dyDescent="0.25">
      <c r="A88" s="108">
        <f t="shared" si="9"/>
        <v>86</v>
      </c>
      <c r="B88" s="784" t="s">
        <v>207</v>
      </c>
      <c r="C88" s="601" t="s">
        <v>495</v>
      </c>
      <c r="D88" s="602">
        <v>5033827</v>
      </c>
      <c r="E88" s="360" t="s">
        <v>943</v>
      </c>
      <c r="F88" s="155"/>
      <c r="G88" s="603">
        <v>44040</v>
      </c>
      <c r="H88" s="603">
        <v>44075</v>
      </c>
      <c r="I88" s="600">
        <v>34</v>
      </c>
      <c r="J88" s="377">
        <v>232800</v>
      </c>
      <c r="K88" s="155"/>
      <c r="L88" s="155"/>
      <c r="M88" s="155"/>
      <c r="N88" s="312"/>
      <c r="O88" s="118" t="s">
        <v>935</v>
      </c>
      <c r="P88" s="116" t="s">
        <v>870</v>
      </c>
      <c r="Q88" s="855" t="s">
        <v>935</v>
      </c>
      <c r="R88" s="855" t="s">
        <v>935</v>
      </c>
    </row>
    <row r="89" spans="1:18" ht="75" x14ac:dyDescent="0.25">
      <c r="A89" s="108">
        <f t="shared" si="9"/>
        <v>87</v>
      </c>
      <c r="B89" s="784" t="s">
        <v>207</v>
      </c>
      <c r="C89" s="413" t="s">
        <v>553</v>
      </c>
      <c r="D89" s="456">
        <v>5032780</v>
      </c>
      <c r="E89" s="360" t="s">
        <v>554</v>
      </c>
      <c r="F89" s="392"/>
      <c r="G89" s="345">
        <v>43572</v>
      </c>
      <c r="H89" s="345">
        <v>43574</v>
      </c>
      <c r="I89" s="417" t="s">
        <v>374</v>
      </c>
      <c r="J89" s="350">
        <v>126787.5</v>
      </c>
      <c r="K89" s="350">
        <v>120750</v>
      </c>
      <c r="L89" s="350">
        <v>78027.520000000004</v>
      </c>
      <c r="M89" s="350">
        <v>78027.520000000004</v>
      </c>
      <c r="N89" s="349">
        <v>0</v>
      </c>
      <c r="O89" s="116" t="s">
        <v>935</v>
      </c>
      <c r="P89" s="855" t="s">
        <v>935</v>
      </c>
      <c r="Q89" s="855" t="s">
        <v>991</v>
      </c>
      <c r="R89" s="855" t="s">
        <v>935</v>
      </c>
    </row>
    <row r="90" spans="1:18" ht="75" x14ac:dyDescent="0.25">
      <c r="A90" s="108">
        <f>1+A89</f>
        <v>88</v>
      </c>
      <c r="B90" s="784" t="s">
        <v>207</v>
      </c>
      <c r="C90" s="413" t="s">
        <v>555</v>
      </c>
      <c r="D90" s="456">
        <v>5041441</v>
      </c>
      <c r="E90" s="360" t="s">
        <v>556</v>
      </c>
      <c r="F90" s="392"/>
      <c r="G90" s="345">
        <v>43658</v>
      </c>
      <c r="H90" s="345">
        <v>43644</v>
      </c>
      <c r="I90" s="417" t="s">
        <v>374</v>
      </c>
      <c r="J90" s="350">
        <v>73500</v>
      </c>
      <c r="K90" s="350">
        <v>70000</v>
      </c>
      <c r="L90" s="331"/>
      <c r="M90" s="331"/>
      <c r="N90" s="349">
        <v>0</v>
      </c>
      <c r="O90" s="116" t="s">
        <v>935</v>
      </c>
      <c r="P90" s="855" t="s">
        <v>935</v>
      </c>
      <c r="Q90" s="855" t="s">
        <v>991</v>
      </c>
      <c r="R90" s="855" t="s">
        <v>935</v>
      </c>
    </row>
    <row r="91" spans="1:18" ht="60" x14ac:dyDescent="0.25">
      <c r="A91" s="108">
        <f t="shared" ref="A91:A100" si="10">1+A90</f>
        <v>89</v>
      </c>
      <c r="B91" s="784" t="s">
        <v>207</v>
      </c>
      <c r="C91" s="451" t="s">
        <v>526</v>
      </c>
      <c r="D91" s="486">
        <v>5033017</v>
      </c>
      <c r="E91" s="360" t="s">
        <v>557</v>
      </c>
      <c r="F91" s="392"/>
      <c r="G91" s="355">
        <v>43735</v>
      </c>
      <c r="H91" s="355">
        <v>43739</v>
      </c>
      <c r="I91" s="556" t="s">
        <v>349</v>
      </c>
      <c r="J91" s="500">
        <v>68240.149999999994</v>
      </c>
      <c r="K91" s="500">
        <v>68240.149999999994</v>
      </c>
      <c r="L91" s="500">
        <v>24056.95</v>
      </c>
      <c r="M91" s="500">
        <v>24056.95</v>
      </c>
      <c r="N91" s="501">
        <v>0</v>
      </c>
      <c r="O91" s="116" t="s">
        <v>935</v>
      </c>
      <c r="P91" s="855" t="s">
        <v>935</v>
      </c>
      <c r="Q91" s="855" t="s">
        <v>991</v>
      </c>
      <c r="R91" s="855" t="s">
        <v>935</v>
      </c>
    </row>
    <row r="92" spans="1:18" ht="45.75" customHeight="1" x14ac:dyDescent="0.25">
      <c r="A92" s="108">
        <f t="shared" si="10"/>
        <v>90</v>
      </c>
      <c r="B92" s="784" t="s">
        <v>207</v>
      </c>
      <c r="C92" s="443" t="s">
        <v>735</v>
      </c>
      <c r="D92" s="488">
        <v>5045296</v>
      </c>
      <c r="E92" s="360" t="s">
        <v>736</v>
      </c>
      <c r="F92" s="331"/>
      <c r="G92" s="361">
        <v>43822</v>
      </c>
      <c r="H92" s="361">
        <v>43812</v>
      </c>
      <c r="I92" s="558" t="s">
        <v>343</v>
      </c>
      <c r="J92" s="445">
        <v>133570.26999999999</v>
      </c>
      <c r="K92" s="502">
        <v>123254.42</v>
      </c>
      <c r="L92" s="331"/>
      <c r="M92" s="331"/>
      <c r="N92" s="363"/>
      <c r="O92" s="116" t="s">
        <v>935</v>
      </c>
      <c r="P92" s="855" t="s">
        <v>935</v>
      </c>
      <c r="Q92" s="855" t="s">
        <v>991</v>
      </c>
      <c r="R92" s="855" t="s">
        <v>935</v>
      </c>
    </row>
    <row r="93" spans="1:18" ht="46.5" customHeight="1" x14ac:dyDescent="0.25">
      <c r="A93" s="108">
        <f t="shared" si="10"/>
        <v>91</v>
      </c>
      <c r="B93" s="784" t="s">
        <v>207</v>
      </c>
      <c r="C93" s="443" t="s">
        <v>566</v>
      </c>
      <c r="D93" s="488">
        <v>5045630</v>
      </c>
      <c r="E93" s="360" t="s">
        <v>737</v>
      </c>
      <c r="F93" s="331"/>
      <c r="G93" s="361">
        <v>43815</v>
      </c>
      <c r="H93" s="361">
        <v>43800</v>
      </c>
      <c r="I93" s="558" t="s">
        <v>349</v>
      </c>
      <c r="J93" s="445">
        <v>128229.55</v>
      </c>
      <c r="K93" s="485"/>
      <c r="L93" s="331"/>
      <c r="M93" s="331"/>
      <c r="N93" s="363"/>
      <c r="O93" s="116" t="s">
        <v>935</v>
      </c>
      <c r="P93" s="855" t="s">
        <v>935</v>
      </c>
      <c r="Q93" s="855" t="s">
        <v>991</v>
      </c>
      <c r="R93" s="855" t="s">
        <v>935</v>
      </c>
    </row>
    <row r="94" spans="1:18" ht="65.099999999999994" customHeight="1" x14ac:dyDescent="0.25">
      <c r="A94" s="108">
        <f t="shared" si="10"/>
        <v>92</v>
      </c>
      <c r="B94" s="784" t="s">
        <v>207</v>
      </c>
      <c r="C94" s="443" t="s">
        <v>269</v>
      </c>
      <c r="D94" s="488">
        <v>5045006</v>
      </c>
      <c r="E94" s="360" t="s">
        <v>738</v>
      </c>
      <c r="F94" s="331"/>
      <c r="G94" s="361">
        <v>43808</v>
      </c>
      <c r="H94" s="361">
        <v>43805</v>
      </c>
      <c r="I94" s="558" t="s">
        <v>210</v>
      </c>
      <c r="J94" s="503">
        <v>2378307.33</v>
      </c>
      <c r="K94" s="485"/>
      <c r="L94" s="331"/>
      <c r="M94" s="331"/>
      <c r="N94" s="363"/>
      <c r="O94" s="116" t="s">
        <v>935</v>
      </c>
      <c r="P94" s="855" t="s">
        <v>935</v>
      </c>
      <c r="Q94" s="855" t="s">
        <v>991</v>
      </c>
      <c r="R94" s="855" t="s">
        <v>935</v>
      </c>
    </row>
    <row r="95" spans="1:18" ht="65.099999999999994" customHeight="1" x14ac:dyDescent="0.25">
      <c r="A95" s="108">
        <f t="shared" si="10"/>
        <v>93</v>
      </c>
      <c r="B95" s="784" t="s">
        <v>207</v>
      </c>
      <c r="C95" s="443" t="s">
        <v>741</v>
      </c>
      <c r="D95" s="488">
        <v>5045764</v>
      </c>
      <c r="E95" s="360" t="s">
        <v>742</v>
      </c>
      <c r="F95" s="331"/>
      <c r="G95" s="504">
        <v>43815</v>
      </c>
      <c r="H95" s="504">
        <v>43800</v>
      </c>
      <c r="I95" s="573" t="s">
        <v>343</v>
      </c>
      <c r="J95" s="505">
        <v>108675</v>
      </c>
      <c r="K95" s="505">
        <v>103500</v>
      </c>
      <c r="L95" s="331"/>
      <c r="M95" s="331"/>
      <c r="N95" s="363"/>
      <c r="O95" s="116" t="s">
        <v>935</v>
      </c>
      <c r="P95" s="855" t="s">
        <v>935</v>
      </c>
      <c r="Q95" s="855" t="s">
        <v>991</v>
      </c>
      <c r="R95" s="855" t="s">
        <v>935</v>
      </c>
    </row>
    <row r="96" spans="1:18" ht="75" customHeight="1" x14ac:dyDescent="0.25">
      <c r="A96" s="108">
        <f t="shared" si="10"/>
        <v>94</v>
      </c>
      <c r="B96" s="785" t="s">
        <v>207</v>
      </c>
      <c r="C96" s="506" t="s">
        <v>739</v>
      </c>
      <c r="D96" s="507">
        <v>5041847</v>
      </c>
      <c r="E96" s="360" t="s">
        <v>740</v>
      </c>
      <c r="F96" s="399"/>
      <c r="G96" s="361">
        <v>43815</v>
      </c>
      <c r="H96" s="361">
        <v>43812</v>
      </c>
      <c r="I96" s="558" t="s">
        <v>536</v>
      </c>
      <c r="J96" s="445">
        <v>2209541.98</v>
      </c>
      <c r="K96" s="368"/>
      <c r="L96" s="399"/>
      <c r="M96" s="399"/>
      <c r="N96" s="508"/>
      <c r="O96" s="116" t="s">
        <v>935</v>
      </c>
      <c r="P96" s="855" t="s">
        <v>935</v>
      </c>
      <c r="Q96" s="855" t="s">
        <v>991</v>
      </c>
      <c r="R96" s="855" t="s">
        <v>935</v>
      </c>
    </row>
    <row r="97" spans="1:18" ht="65.099999999999994" customHeight="1" x14ac:dyDescent="0.25">
      <c r="A97" s="108">
        <f t="shared" si="10"/>
        <v>95</v>
      </c>
      <c r="B97" s="785" t="s">
        <v>207</v>
      </c>
      <c r="C97" s="443" t="s">
        <v>792</v>
      </c>
      <c r="D97" s="509">
        <v>5050493</v>
      </c>
      <c r="E97" s="360" t="s">
        <v>793</v>
      </c>
      <c r="F97" s="311"/>
      <c r="G97" s="510">
        <v>43907</v>
      </c>
      <c r="H97" s="510">
        <v>43899</v>
      </c>
      <c r="I97" s="574" t="s">
        <v>536</v>
      </c>
      <c r="J97" s="474">
        <v>1186795.6499999999</v>
      </c>
      <c r="K97" s="474">
        <v>51460</v>
      </c>
      <c r="L97" s="399"/>
      <c r="M97" s="399"/>
      <c r="N97" s="508"/>
      <c r="O97" s="116" t="s">
        <v>935</v>
      </c>
      <c r="P97" s="855" t="s">
        <v>935</v>
      </c>
      <c r="Q97" s="855" t="s">
        <v>991</v>
      </c>
      <c r="R97" s="855" t="s">
        <v>935</v>
      </c>
    </row>
    <row r="98" spans="1:18" ht="75" customHeight="1" x14ac:dyDescent="0.25">
      <c r="A98" s="108">
        <f t="shared" si="10"/>
        <v>96</v>
      </c>
      <c r="B98" s="785" t="s">
        <v>207</v>
      </c>
      <c r="C98" s="418" t="s">
        <v>794</v>
      </c>
      <c r="D98" s="419">
        <v>5050618</v>
      </c>
      <c r="E98" s="360" t="s">
        <v>795</v>
      </c>
      <c r="F98" s="311"/>
      <c r="G98" s="421">
        <v>43899</v>
      </c>
      <c r="H98" s="421">
        <v>43891</v>
      </c>
      <c r="I98" s="422" t="s">
        <v>210</v>
      </c>
      <c r="J98" s="350">
        <v>1089839.6100000001</v>
      </c>
      <c r="K98" s="350">
        <v>47876</v>
      </c>
      <c r="L98" s="399"/>
      <c r="M98" s="399"/>
      <c r="N98" s="508"/>
      <c r="O98" s="116" t="s">
        <v>935</v>
      </c>
      <c r="P98" s="855" t="s">
        <v>935</v>
      </c>
      <c r="Q98" s="855" t="s">
        <v>991</v>
      </c>
      <c r="R98" s="855" t="s">
        <v>935</v>
      </c>
    </row>
    <row r="99" spans="1:18" ht="65.099999999999994" customHeight="1" x14ac:dyDescent="0.25">
      <c r="A99" s="108">
        <f t="shared" si="10"/>
        <v>97</v>
      </c>
      <c r="B99" s="785" t="s">
        <v>207</v>
      </c>
      <c r="C99" s="418" t="s">
        <v>269</v>
      </c>
      <c r="D99" s="419">
        <v>5041813</v>
      </c>
      <c r="E99" s="360" t="s">
        <v>796</v>
      </c>
      <c r="F99" s="311"/>
      <c r="G99" s="421">
        <v>43899</v>
      </c>
      <c r="H99" s="421">
        <v>43906</v>
      </c>
      <c r="I99" s="422" t="s">
        <v>210</v>
      </c>
      <c r="J99" s="350">
        <v>1802819.66</v>
      </c>
      <c r="K99" s="350"/>
      <c r="L99" s="399"/>
      <c r="M99" s="399"/>
      <c r="N99" s="508"/>
      <c r="O99" s="116" t="s">
        <v>935</v>
      </c>
      <c r="P99" s="855" t="s">
        <v>935</v>
      </c>
      <c r="Q99" s="855" t="s">
        <v>991</v>
      </c>
      <c r="R99" s="855" t="s">
        <v>935</v>
      </c>
    </row>
    <row r="100" spans="1:18" ht="75" customHeight="1" x14ac:dyDescent="0.25">
      <c r="A100" s="108">
        <f t="shared" si="10"/>
        <v>98</v>
      </c>
      <c r="B100" s="785" t="s">
        <v>207</v>
      </c>
      <c r="C100" s="443" t="s">
        <v>790</v>
      </c>
      <c r="D100" s="509">
        <v>5045870</v>
      </c>
      <c r="E100" s="360" t="s">
        <v>791</v>
      </c>
      <c r="F100" s="311"/>
      <c r="G100" s="510">
        <v>43850</v>
      </c>
      <c r="H100" s="510">
        <v>43862</v>
      </c>
      <c r="I100" s="574" t="s">
        <v>210</v>
      </c>
      <c r="J100" s="474">
        <v>1117875</v>
      </c>
      <c r="K100" s="474">
        <v>1091419.27</v>
      </c>
      <c r="L100" s="311"/>
      <c r="M100" s="311"/>
      <c r="N100" s="511"/>
      <c r="O100" s="116" t="s">
        <v>935</v>
      </c>
      <c r="P100" s="855" t="s">
        <v>935</v>
      </c>
      <c r="Q100" s="855" t="s">
        <v>991</v>
      </c>
      <c r="R100" s="855" t="s">
        <v>935</v>
      </c>
    </row>
    <row r="101" spans="1:18" ht="45" x14ac:dyDescent="0.25">
      <c r="A101" s="108">
        <f>A100+1</f>
        <v>99</v>
      </c>
      <c r="B101" s="784" t="s">
        <v>207</v>
      </c>
      <c r="C101" s="342" t="s">
        <v>613</v>
      </c>
      <c r="D101" s="591">
        <v>5041776</v>
      </c>
      <c r="E101" s="360" t="s">
        <v>614</v>
      </c>
      <c r="F101" s="331"/>
      <c r="G101" s="510">
        <v>43537</v>
      </c>
      <c r="H101" s="510">
        <v>43497</v>
      </c>
      <c r="I101" s="576">
        <v>59</v>
      </c>
      <c r="J101" s="433">
        <v>9832474.7791200001</v>
      </c>
      <c r="K101" s="348">
        <v>9832474.7791200001</v>
      </c>
      <c r="L101" s="590">
        <v>1327724.92</v>
      </c>
      <c r="M101" s="368">
        <v>2064109.82</v>
      </c>
      <c r="N101" s="363">
        <v>473633.27</v>
      </c>
      <c r="O101" s="116" t="s">
        <v>935</v>
      </c>
      <c r="P101" s="855" t="s">
        <v>935</v>
      </c>
      <c r="Q101" s="855" t="s">
        <v>935</v>
      </c>
      <c r="R101" s="855" t="s">
        <v>991</v>
      </c>
    </row>
    <row r="102" spans="1:18" ht="45" x14ac:dyDescent="0.25">
      <c r="A102" s="108">
        <f>A101+1</f>
        <v>100</v>
      </c>
      <c r="B102" s="784" t="s">
        <v>207</v>
      </c>
      <c r="C102" s="342" t="s">
        <v>613</v>
      </c>
      <c r="D102" s="591">
        <v>5041639</v>
      </c>
      <c r="E102" s="360" t="s">
        <v>614</v>
      </c>
      <c r="F102" s="331"/>
      <c r="G102" s="510">
        <v>43493</v>
      </c>
      <c r="H102" s="510">
        <v>43486</v>
      </c>
      <c r="I102" s="576">
        <v>59</v>
      </c>
      <c r="J102" s="433">
        <v>12290593.470000001</v>
      </c>
      <c r="K102" s="348">
        <v>12290593.470000001</v>
      </c>
      <c r="L102" s="590">
        <v>2188257.84</v>
      </c>
      <c r="M102" s="368">
        <v>2150006.09</v>
      </c>
      <c r="N102" s="363">
        <v>676335.35982812499</v>
      </c>
      <c r="O102" s="116" t="s">
        <v>935</v>
      </c>
      <c r="P102" s="855" t="s">
        <v>935</v>
      </c>
      <c r="Q102" s="855" t="s">
        <v>935</v>
      </c>
      <c r="R102" s="855" t="s">
        <v>991</v>
      </c>
    </row>
    <row r="103" spans="1:18" ht="105" x14ac:dyDescent="0.25">
      <c r="A103" s="108">
        <f>A102+1</f>
        <v>101</v>
      </c>
      <c r="B103" s="784" t="s">
        <v>207</v>
      </c>
      <c r="C103" s="352" t="s">
        <v>613</v>
      </c>
      <c r="D103" s="746">
        <v>5070144</v>
      </c>
      <c r="E103" s="360" t="s">
        <v>944</v>
      </c>
      <c r="F103" s="553"/>
      <c r="G103" s="510">
        <v>44068</v>
      </c>
      <c r="H103" s="510">
        <v>43862</v>
      </c>
      <c r="I103" s="555">
        <v>47</v>
      </c>
      <c r="J103" s="520">
        <v>90201800</v>
      </c>
      <c r="K103" s="520">
        <v>90102960</v>
      </c>
      <c r="L103" s="1014">
        <v>1513422.92</v>
      </c>
      <c r="M103" s="1014">
        <v>1513422.92</v>
      </c>
      <c r="N103" s="554"/>
      <c r="O103" s="118" t="s">
        <v>991</v>
      </c>
      <c r="P103" s="855" t="s">
        <v>935</v>
      </c>
      <c r="Q103" s="855" t="s">
        <v>935</v>
      </c>
      <c r="R103" s="855" t="s">
        <v>935</v>
      </c>
    </row>
    <row r="104" spans="1:18" ht="165" x14ac:dyDescent="0.25">
      <c r="A104" s="108">
        <f>A103+1</f>
        <v>102</v>
      </c>
      <c r="B104" s="784" t="s">
        <v>207</v>
      </c>
      <c r="C104" s="601" t="s">
        <v>992</v>
      </c>
      <c r="D104" s="756">
        <v>5073653</v>
      </c>
      <c r="E104" s="839" t="s">
        <v>1047</v>
      </c>
      <c r="F104" s="840" t="s">
        <v>14</v>
      </c>
      <c r="G104" s="841">
        <v>44144</v>
      </c>
      <c r="H104" s="841">
        <v>44196</v>
      </c>
      <c r="I104" s="842">
        <v>29</v>
      </c>
      <c r="J104" s="848">
        <v>4980467.2</v>
      </c>
      <c r="K104" s="848"/>
      <c r="L104" s="843"/>
      <c r="M104" s="843"/>
      <c r="N104" s="843"/>
      <c r="O104" s="847" t="s">
        <v>991</v>
      </c>
      <c r="P104" s="855" t="s">
        <v>935</v>
      </c>
      <c r="Q104" s="855" t="s">
        <v>935</v>
      </c>
      <c r="R104" s="855" t="s">
        <v>935</v>
      </c>
    </row>
    <row r="105" spans="1:18" ht="75" x14ac:dyDescent="0.25">
      <c r="A105" s="108">
        <f>A104+1</f>
        <v>103</v>
      </c>
      <c r="B105" s="778" t="s">
        <v>18</v>
      </c>
      <c r="C105" s="337" t="s">
        <v>511</v>
      </c>
      <c r="D105" s="343">
        <v>5043329</v>
      </c>
      <c r="E105" s="360" t="s">
        <v>559</v>
      </c>
      <c r="F105" s="392"/>
      <c r="G105" s="345">
        <v>43651</v>
      </c>
      <c r="H105" s="345">
        <v>43710</v>
      </c>
      <c r="I105" s="417" t="s">
        <v>316</v>
      </c>
      <c r="J105" s="295">
        <v>1301717.23</v>
      </c>
      <c r="K105" s="295">
        <v>1301713.1299999999</v>
      </c>
      <c r="L105" s="331"/>
      <c r="M105" s="331"/>
      <c r="N105" s="349">
        <v>0</v>
      </c>
      <c r="O105" s="116" t="s">
        <v>935</v>
      </c>
      <c r="P105" s="116" t="s">
        <v>870</v>
      </c>
      <c r="Q105" s="855" t="s">
        <v>935</v>
      </c>
      <c r="R105" s="855" t="s">
        <v>935</v>
      </c>
    </row>
    <row r="106" spans="1:18" ht="75" x14ac:dyDescent="0.25">
      <c r="A106" s="108">
        <f>1+A105</f>
        <v>104</v>
      </c>
      <c r="B106" s="778" t="s">
        <v>18</v>
      </c>
      <c r="C106" s="337" t="s">
        <v>495</v>
      </c>
      <c r="D106" s="343">
        <v>5041684</v>
      </c>
      <c r="E106" s="360" t="s">
        <v>560</v>
      </c>
      <c r="F106" s="392"/>
      <c r="G106" s="345">
        <v>43601</v>
      </c>
      <c r="H106" s="345">
        <v>43647</v>
      </c>
      <c r="I106" s="417" t="s">
        <v>563</v>
      </c>
      <c r="J106" s="350">
        <v>410520</v>
      </c>
      <c r="K106" s="350">
        <v>410520</v>
      </c>
      <c r="L106" s="331"/>
      <c r="M106" s="331"/>
      <c r="N106" s="349">
        <v>0</v>
      </c>
      <c r="O106" s="116" t="s">
        <v>935</v>
      </c>
      <c r="P106" s="116" t="s">
        <v>870</v>
      </c>
      <c r="Q106" s="855" t="s">
        <v>935</v>
      </c>
      <c r="R106" s="855" t="s">
        <v>935</v>
      </c>
    </row>
    <row r="107" spans="1:18" ht="75" x14ac:dyDescent="0.25">
      <c r="A107" s="108">
        <f t="shared" ref="A107:A108" si="11">1+A106</f>
        <v>105</v>
      </c>
      <c r="B107" s="778" t="s">
        <v>18</v>
      </c>
      <c r="C107" s="337" t="s">
        <v>495</v>
      </c>
      <c r="D107" s="343">
        <v>5041683</v>
      </c>
      <c r="E107" s="360" t="s">
        <v>561</v>
      </c>
      <c r="F107" s="392"/>
      <c r="G107" s="345">
        <v>43601</v>
      </c>
      <c r="H107" s="345">
        <v>43647</v>
      </c>
      <c r="I107" s="417" t="s">
        <v>563</v>
      </c>
      <c r="J107" s="433">
        <v>407410</v>
      </c>
      <c r="K107" s="433">
        <v>407410</v>
      </c>
      <c r="L107" s="331"/>
      <c r="M107" s="331"/>
      <c r="N107" s="349">
        <v>0</v>
      </c>
      <c r="O107" s="116" t="s">
        <v>935</v>
      </c>
      <c r="P107" s="116" t="s">
        <v>870</v>
      </c>
      <c r="Q107" s="855" t="s">
        <v>935</v>
      </c>
      <c r="R107" s="855" t="s">
        <v>935</v>
      </c>
    </row>
    <row r="108" spans="1:18" ht="75" x14ac:dyDescent="0.25">
      <c r="A108" s="108">
        <f t="shared" si="11"/>
        <v>106</v>
      </c>
      <c r="B108" s="778" t="s">
        <v>18</v>
      </c>
      <c r="C108" s="337" t="s">
        <v>495</v>
      </c>
      <c r="D108" s="343">
        <v>5041685</v>
      </c>
      <c r="E108" s="360" t="s">
        <v>562</v>
      </c>
      <c r="F108" s="392"/>
      <c r="G108" s="345">
        <v>43647</v>
      </c>
      <c r="H108" s="345">
        <v>43678</v>
      </c>
      <c r="I108" s="417" t="s">
        <v>564</v>
      </c>
      <c r="J108" s="433">
        <v>376900</v>
      </c>
      <c r="K108" s="433">
        <v>376900</v>
      </c>
      <c r="L108" s="331"/>
      <c r="M108" s="331"/>
      <c r="N108" s="312"/>
      <c r="O108" s="116" t="s">
        <v>935</v>
      </c>
      <c r="P108" s="116" t="s">
        <v>870</v>
      </c>
      <c r="Q108" s="855" t="s">
        <v>935</v>
      </c>
      <c r="R108" s="855" t="s">
        <v>935</v>
      </c>
    </row>
    <row r="109" spans="1:18" ht="75" x14ac:dyDescent="0.25">
      <c r="A109" s="743">
        <f>A108+1</f>
        <v>107</v>
      </c>
      <c r="B109" s="778" t="s">
        <v>18</v>
      </c>
      <c r="C109" s="413" t="s">
        <v>526</v>
      </c>
      <c r="D109" s="456">
        <v>5046489</v>
      </c>
      <c r="E109" s="360" t="s">
        <v>565</v>
      </c>
      <c r="F109" s="392"/>
      <c r="G109" s="414">
        <v>43761</v>
      </c>
      <c r="H109" s="414">
        <v>43800</v>
      </c>
      <c r="I109" s="415" t="s">
        <v>209</v>
      </c>
      <c r="J109" s="350">
        <v>955000</v>
      </c>
      <c r="K109" s="350">
        <v>767210</v>
      </c>
      <c r="L109" s="331"/>
      <c r="M109" s="331"/>
      <c r="N109" s="349">
        <v>0</v>
      </c>
      <c r="O109" s="116" t="s">
        <v>935</v>
      </c>
      <c r="P109" s="855" t="s">
        <v>935</v>
      </c>
      <c r="Q109" s="855" t="s">
        <v>991</v>
      </c>
      <c r="R109" s="855" t="s">
        <v>935</v>
      </c>
    </row>
    <row r="110" spans="1:18" ht="105" x14ac:dyDescent="0.25">
      <c r="A110" s="743">
        <f>A109+1</f>
        <v>108</v>
      </c>
      <c r="B110" s="778" t="s">
        <v>18</v>
      </c>
      <c r="C110" s="413" t="s">
        <v>566</v>
      </c>
      <c r="D110" s="456">
        <v>5045562</v>
      </c>
      <c r="E110" s="360" t="s">
        <v>567</v>
      </c>
      <c r="F110" s="392"/>
      <c r="G110" s="414">
        <v>43724</v>
      </c>
      <c r="H110" s="414">
        <v>43770</v>
      </c>
      <c r="I110" s="415" t="s">
        <v>209</v>
      </c>
      <c r="J110" s="517">
        <v>330000</v>
      </c>
      <c r="K110" s="517">
        <v>330000</v>
      </c>
      <c r="L110" s="331"/>
      <c r="M110" s="331"/>
      <c r="N110" s="349">
        <v>0</v>
      </c>
      <c r="O110" s="116" t="s">
        <v>935</v>
      </c>
      <c r="P110" s="855" t="s">
        <v>935</v>
      </c>
      <c r="Q110" s="855" t="s">
        <v>991</v>
      </c>
      <c r="R110" s="855" t="s">
        <v>935</v>
      </c>
    </row>
    <row r="111" spans="1:18" ht="90" x14ac:dyDescent="0.25">
      <c r="A111" s="743">
        <f t="shared" ref="A111:A115" si="12">A110+1</f>
        <v>109</v>
      </c>
      <c r="B111" s="778" t="s">
        <v>18</v>
      </c>
      <c r="C111" s="413" t="s">
        <v>541</v>
      </c>
      <c r="D111" s="456">
        <v>5045522</v>
      </c>
      <c r="E111" s="360" t="s">
        <v>568</v>
      </c>
      <c r="F111" s="392"/>
      <c r="G111" s="414">
        <v>43760</v>
      </c>
      <c r="H111" s="414">
        <v>43800</v>
      </c>
      <c r="I111" s="415" t="s">
        <v>209</v>
      </c>
      <c r="J111" s="517">
        <v>147694</v>
      </c>
      <c r="K111" s="517">
        <v>147694</v>
      </c>
      <c r="L111" s="331"/>
      <c r="M111" s="331"/>
      <c r="N111" s="501">
        <v>0</v>
      </c>
      <c r="O111" s="116" t="s">
        <v>935</v>
      </c>
      <c r="P111" s="855" t="s">
        <v>935</v>
      </c>
      <c r="Q111" s="855" t="s">
        <v>991</v>
      </c>
      <c r="R111" s="855" t="s">
        <v>935</v>
      </c>
    </row>
    <row r="112" spans="1:18" ht="75" x14ac:dyDescent="0.25">
      <c r="A112" s="743">
        <f t="shared" si="12"/>
        <v>110</v>
      </c>
      <c r="B112" s="778" t="s">
        <v>18</v>
      </c>
      <c r="C112" s="413" t="s">
        <v>541</v>
      </c>
      <c r="D112" s="456">
        <v>5045793</v>
      </c>
      <c r="E112" s="360" t="s">
        <v>569</v>
      </c>
      <c r="F112" s="392"/>
      <c r="G112" s="414">
        <v>43760</v>
      </c>
      <c r="H112" s="414">
        <v>43800</v>
      </c>
      <c r="I112" s="415" t="s">
        <v>209</v>
      </c>
      <c r="J112" s="517">
        <v>127741</v>
      </c>
      <c r="K112" s="517">
        <v>151894</v>
      </c>
      <c r="L112" s="331"/>
      <c r="M112" s="331"/>
      <c r="N112" s="363"/>
      <c r="O112" s="116" t="s">
        <v>935</v>
      </c>
      <c r="P112" s="855" t="s">
        <v>935</v>
      </c>
      <c r="Q112" s="855" t="s">
        <v>991</v>
      </c>
      <c r="R112" s="855" t="s">
        <v>935</v>
      </c>
    </row>
    <row r="113" spans="1:18" ht="75" x14ac:dyDescent="0.25">
      <c r="A113" s="743">
        <f t="shared" si="12"/>
        <v>111</v>
      </c>
      <c r="B113" s="778" t="s">
        <v>18</v>
      </c>
      <c r="C113" s="418" t="s">
        <v>797</v>
      </c>
      <c r="D113" s="419">
        <v>5049170</v>
      </c>
      <c r="E113" s="360" t="s">
        <v>798</v>
      </c>
      <c r="F113" s="313"/>
      <c r="G113" s="421">
        <v>43832</v>
      </c>
      <c r="H113" s="421">
        <v>43891</v>
      </c>
      <c r="I113" s="422" t="s">
        <v>343</v>
      </c>
      <c r="J113" s="350">
        <v>174500</v>
      </c>
      <c r="K113" s="350">
        <v>174500</v>
      </c>
      <c r="L113" s="350">
        <v>51305.54</v>
      </c>
      <c r="M113" s="350">
        <v>51305.54</v>
      </c>
      <c r="N113" s="363"/>
      <c r="O113" s="118" t="s">
        <v>935</v>
      </c>
      <c r="P113" s="855" t="s">
        <v>935</v>
      </c>
      <c r="Q113" s="855" t="s">
        <v>991</v>
      </c>
      <c r="R113" s="855" t="s">
        <v>935</v>
      </c>
    </row>
    <row r="114" spans="1:18" ht="90" x14ac:dyDescent="0.25">
      <c r="A114" s="743">
        <f t="shared" si="12"/>
        <v>112</v>
      </c>
      <c r="B114" s="778" t="s">
        <v>18</v>
      </c>
      <c r="C114" s="413" t="s">
        <v>933</v>
      </c>
      <c r="D114" s="456">
        <v>5053785</v>
      </c>
      <c r="E114" s="744" t="s">
        <v>999</v>
      </c>
      <c r="F114" s="814" t="s">
        <v>14</v>
      </c>
      <c r="G114" s="414">
        <v>44127</v>
      </c>
      <c r="H114" s="414">
        <v>44166</v>
      </c>
      <c r="I114" s="415">
        <v>36</v>
      </c>
      <c r="J114" s="517">
        <v>1030697.64</v>
      </c>
      <c r="K114" s="517"/>
      <c r="L114" s="155"/>
      <c r="M114" s="155"/>
      <c r="N114" s="363"/>
      <c r="O114" s="118" t="s">
        <v>935</v>
      </c>
      <c r="P114" s="855" t="s">
        <v>935</v>
      </c>
      <c r="Q114" s="855" t="s">
        <v>991</v>
      </c>
      <c r="R114" s="855" t="s">
        <v>935</v>
      </c>
    </row>
    <row r="115" spans="1:18" ht="135" x14ac:dyDescent="0.25">
      <c r="A115" s="743">
        <f t="shared" si="12"/>
        <v>113</v>
      </c>
      <c r="B115" s="778" t="s">
        <v>18</v>
      </c>
      <c r="C115" s="418" t="s">
        <v>1000</v>
      </c>
      <c r="D115" s="419">
        <v>5067515</v>
      </c>
      <c r="E115" s="360" t="s">
        <v>1001</v>
      </c>
      <c r="F115" s="815" t="s">
        <v>14</v>
      </c>
      <c r="G115" s="421">
        <v>44165</v>
      </c>
      <c r="H115" s="421">
        <v>44211</v>
      </c>
      <c r="I115" s="422">
        <v>30</v>
      </c>
      <c r="J115" s="350">
        <v>1125595.3899999999</v>
      </c>
      <c r="K115" s="350"/>
      <c r="L115" s="331"/>
      <c r="M115" s="331"/>
      <c r="N115" s="312"/>
      <c r="O115" s="116" t="s">
        <v>935</v>
      </c>
      <c r="P115" s="855" t="s">
        <v>935</v>
      </c>
      <c r="Q115" s="855" t="s">
        <v>991</v>
      </c>
      <c r="R115" s="855" t="s">
        <v>935</v>
      </c>
    </row>
    <row r="116" spans="1:18" ht="75" x14ac:dyDescent="0.25">
      <c r="A116" s="743">
        <f t="shared" ref="A116:A122" si="13">A115+1</f>
        <v>114</v>
      </c>
      <c r="B116" s="778" t="s">
        <v>18</v>
      </c>
      <c r="C116" s="342" t="s">
        <v>613</v>
      </c>
      <c r="D116" s="591">
        <v>5038203</v>
      </c>
      <c r="E116" s="360" t="s">
        <v>614</v>
      </c>
      <c r="F116" s="331"/>
      <c r="G116" s="421">
        <v>43454</v>
      </c>
      <c r="H116" s="421">
        <v>43455</v>
      </c>
      <c r="I116" s="576">
        <v>60</v>
      </c>
      <c r="J116" s="349">
        <v>9286226</v>
      </c>
      <c r="K116" s="349">
        <v>9286226</v>
      </c>
      <c r="L116" s="590">
        <v>1302719.1200000001</v>
      </c>
      <c r="M116" s="349">
        <v>936545.69</v>
      </c>
      <c r="N116" s="363">
        <v>353614.47</v>
      </c>
      <c r="O116" s="116" t="s">
        <v>935</v>
      </c>
      <c r="P116" s="855" t="s">
        <v>935</v>
      </c>
      <c r="Q116" s="855" t="s">
        <v>935</v>
      </c>
      <c r="R116" s="855" t="s">
        <v>991</v>
      </c>
    </row>
    <row r="117" spans="1:18" ht="105" x14ac:dyDescent="0.25">
      <c r="A117" s="743">
        <f t="shared" si="13"/>
        <v>115</v>
      </c>
      <c r="B117" s="778" t="s">
        <v>18</v>
      </c>
      <c r="C117" s="342" t="s">
        <v>613</v>
      </c>
      <c r="D117" s="419">
        <v>5070592</v>
      </c>
      <c r="E117" s="360" t="s">
        <v>945</v>
      </c>
      <c r="F117" s="553"/>
      <c r="G117" s="421">
        <v>44062</v>
      </c>
      <c r="H117" s="421">
        <v>43862</v>
      </c>
      <c r="I117" s="555">
        <v>47</v>
      </c>
      <c r="J117" s="349">
        <v>16385600</v>
      </c>
      <c r="K117" s="349">
        <v>16380600</v>
      </c>
      <c r="L117" s="1014">
        <v>3304421</v>
      </c>
      <c r="M117" s="1014">
        <v>3304421</v>
      </c>
      <c r="N117" s="554"/>
      <c r="O117" s="118" t="s">
        <v>991</v>
      </c>
      <c r="P117" s="855" t="s">
        <v>935</v>
      </c>
      <c r="Q117" s="855" t="s">
        <v>935</v>
      </c>
      <c r="R117" s="855" t="s">
        <v>935</v>
      </c>
    </row>
    <row r="118" spans="1:18" ht="60" x14ac:dyDescent="0.25">
      <c r="A118" s="108">
        <f t="shared" si="13"/>
        <v>116</v>
      </c>
      <c r="B118" s="784" t="s">
        <v>31</v>
      </c>
      <c r="C118" s="337" t="s">
        <v>511</v>
      </c>
      <c r="D118" s="343">
        <v>5045577</v>
      </c>
      <c r="E118" s="360" t="s">
        <v>570</v>
      </c>
      <c r="F118" s="331"/>
      <c r="G118" s="493">
        <v>43608</v>
      </c>
      <c r="H118" s="345">
        <v>43710</v>
      </c>
      <c r="I118" s="417" t="s">
        <v>423</v>
      </c>
      <c r="J118" s="433">
        <v>3007201</v>
      </c>
      <c r="K118" s="331"/>
      <c r="L118" s="331"/>
      <c r="M118" s="331"/>
      <c r="N118" s="349">
        <v>0</v>
      </c>
      <c r="O118" s="116" t="s">
        <v>935</v>
      </c>
      <c r="P118" s="116" t="s">
        <v>870</v>
      </c>
      <c r="Q118" s="855" t="s">
        <v>935</v>
      </c>
      <c r="R118" s="855" t="s">
        <v>935</v>
      </c>
    </row>
    <row r="119" spans="1:18" ht="60" x14ac:dyDescent="0.25">
      <c r="A119" s="108">
        <f t="shared" si="13"/>
        <v>117</v>
      </c>
      <c r="B119" s="784" t="s">
        <v>31</v>
      </c>
      <c r="C119" s="337" t="s">
        <v>495</v>
      </c>
      <c r="D119" s="343">
        <v>5032752</v>
      </c>
      <c r="E119" s="360" t="s">
        <v>571</v>
      </c>
      <c r="F119" s="331"/>
      <c r="G119" s="493">
        <v>43437</v>
      </c>
      <c r="H119" s="345">
        <v>43466</v>
      </c>
      <c r="I119" s="417" t="s">
        <v>437</v>
      </c>
      <c r="J119" s="350">
        <v>520800</v>
      </c>
      <c r="K119" s="350">
        <v>520800</v>
      </c>
      <c r="L119" s="350">
        <v>118835.54</v>
      </c>
      <c r="M119" s="350">
        <v>118835.54</v>
      </c>
      <c r="N119" s="339"/>
      <c r="O119" s="116" t="s">
        <v>935</v>
      </c>
      <c r="P119" s="116" t="s">
        <v>870</v>
      </c>
      <c r="Q119" s="855" t="s">
        <v>935</v>
      </c>
      <c r="R119" s="855" t="s">
        <v>935</v>
      </c>
    </row>
    <row r="120" spans="1:18" ht="60" x14ac:dyDescent="0.25">
      <c r="A120" s="108">
        <f t="shared" si="13"/>
        <v>118</v>
      </c>
      <c r="B120" s="784" t="s">
        <v>31</v>
      </c>
      <c r="C120" s="337" t="s">
        <v>495</v>
      </c>
      <c r="D120" s="343">
        <v>5032911</v>
      </c>
      <c r="E120" s="360" t="s">
        <v>572</v>
      </c>
      <c r="F120" s="331"/>
      <c r="G120" s="493">
        <v>43437</v>
      </c>
      <c r="H120" s="345">
        <v>43466</v>
      </c>
      <c r="I120" s="417" t="s">
        <v>437</v>
      </c>
      <c r="J120" s="350">
        <v>405720</v>
      </c>
      <c r="K120" s="350">
        <v>405720</v>
      </c>
      <c r="L120" s="350">
        <v>60463.73</v>
      </c>
      <c r="M120" s="350">
        <v>60463.73</v>
      </c>
      <c r="N120" s="339"/>
      <c r="O120" s="116" t="s">
        <v>935</v>
      </c>
      <c r="P120" s="116" t="s">
        <v>870</v>
      </c>
      <c r="Q120" s="855" t="s">
        <v>935</v>
      </c>
      <c r="R120" s="855" t="s">
        <v>935</v>
      </c>
    </row>
    <row r="121" spans="1:18" ht="96.75" customHeight="1" x14ac:dyDescent="0.25">
      <c r="A121" s="743">
        <f t="shared" si="13"/>
        <v>119</v>
      </c>
      <c r="B121" s="784" t="s">
        <v>31</v>
      </c>
      <c r="C121" s="413" t="s">
        <v>275</v>
      </c>
      <c r="D121" s="456">
        <v>5033668</v>
      </c>
      <c r="E121" s="360" t="s">
        <v>573</v>
      </c>
      <c r="F121" s="400"/>
      <c r="G121" s="518">
        <v>43423</v>
      </c>
      <c r="H121" s="414">
        <v>43619</v>
      </c>
      <c r="I121" s="415" t="s">
        <v>404</v>
      </c>
      <c r="J121" s="350">
        <v>129946.33</v>
      </c>
      <c r="K121" s="350">
        <v>129946.33</v>
      </c>
      <c r="L121" s="350">
        <v>73916.100000000006</v>
      </c>
      <c r="M121" s="350">
        <v>73916.100000000006</v>
      </c>
      <c r="N121" s="349">
        <v>0</v>
      </c>
      <c r="O121" s="116" t="s">
        <v>935</v>
      </c>
      <c r="P121" s="855" t="s">
        <v>935</v>
      </c>
      <c r="Q121" s="855" t="s">
        <v>991</v>
      </c>
      <c r="R121" s="855" t="s">
        <v>935</v>
      </c>
    </row>
    <row r="122" spans="1:18" ht="120" x14ac:dyDescent="0.25">
      <c r="A122" s="743">
        <f t="shared" si="13"/>
        <v>120</v>
      </c>
      <c r="B122" s="784" t="s">
        <v>31</v>
      </c>
      <c r="C122" s="413" t="s">
        <v>574</v>
      </c>
      <c r="D122" s="456">
        <v>5045069</v>
      </c>
      <c r="E122" s="360" t="s">
        <v>575</v>
      </c>
      <c r="F122" s="400"/>
      <c r="G122" s="518">
        <v>43668</v>
      </c>
      <c r="H122" s="414">
        <v>43647</v>
      </c>
      <c r="I122" s="415" t="s">
        <v>324</v>
      </c>
      <c r="J122" s="350">
        <v>489468.24</v>
      </c>
      <c r="K122" s="350">
        <v>472936.7</v>
      </c>
      <c r="L122" s="350">
        <v>238876.06</v>
      </c>
      <c r="M122" s="350">
        <v>238876.06</v>
      </c>
      <c r="N122" s="349">
        <v>0</v>
      </c>
      <c r="O122" s="116" t="s">
        <v>935</v>
      </c>
      <c r="P122" s="855" t="s">
        <v>935</v>
      </c>
      <c r="Q122" s="855" t="s">
        <v>991</v>
      </c>
      <c r="R122" s="855" t="s">
        <v>935</v>
      </c>
    </row>
    <row r="123" spans="1:18" ht="105" x14ac:dyDescent="0.25">
      <c r="A123" s="743">
        <f t="shared" ref="A123:A124" si="14">A122+1</f>
        <v>121</v>
      </c>
      <c r="B123" s="784" t="s">
        <v>31</v>
      </c>
      <c r="C123" s="418" t="s">
        <v>829</v>
      </c>
      <c r="D123" s="419">
        <v>5050803</v>
      </c>
      <c r="E123" s="360" t="s">
        <v>830</v>
      </c>
      <c r="F123" s="418" t="s">
        <v>14</v>
      </c>
      <c r="G123" s="421">
        <v>43795</v>
      </c>
      <c r="H123" s="421">
        <v>44013</v>
      </c>
      <c r="I123" s="422">
        <v>24</v>
      </c>
      <c r="J123" s="349">
        <v>475080</v>
      </c>
      <c r="K123" s="351"/>
      <c r="L123" s="311"/>
      <c r="M123" s="311"/>
      <c r="N123" s="351">
        <v>0</v>
      </c>
      <c r="O123" s="116" t="s">
        <v>935</v>
      </c>
      <c r="P123" s="855" t="s">
        <v>935</v>
      </c>
      <c r="Q123" s="855" t="s">
        <v>991</v>
      </c>
      <c r="R123" s="855" t="s">
        <v>935</v>
      </c>
    </row>
    <row r="124" spans="1:18" ht="58.5" customHeight="1" x14ac:dyDescent="0.25">
      <c r="A124" s="743">
        <f t="shared" si="14"/>
        <v>122</v>
      </c>
      <c r="B124" s="784" t="s">
        <v>31</v>
      </c>
      <c r="C124" s="413" t="s">
        <v>248</v>
      </c>
      <c r="D124" s="456">
        <v>5033673</v>
      </c>
      <c r="E124" s="360" t="s">
        <v>576</v>
      </c>
      <c r="F124" s="400"/>
      <c r="G124" s="518">
        <v>43409</v>
      </c>
      <c r="H124" s="518">
        <v>43525</v>
      </c>
      <c r="I124" s="415" t="s">
        <v>577</v>
      </c>
      <c r="J124" s="349">
        <v>129950</v>
      </c>
      <c r="K124" s="349">
        <v>129950</v>
      </c>
      <c r="L124" s="349">
        <v>85444.1</v>
      </c>
      <c r="M124" s="349">
        <v>85444.1</v>
      </c>
      <c r="N124" s="349">
        <v>0</v>
      </c>
      <c r="O124" s="116" t="s">
        <v>935</v>
      </c>
      <c r="P124" s="855" t="s">
        <v>935</v>
      </c>
      <c r="Q124" s="855" t="s">
        <v>991</v>
      </c>
      <c r="R124" s="855" t="s">
        <v>935</v>
      </c>
    </row>
    <row r="125" spans="1:18" ht="60" x14ac:dyDescent="0.25">
      <c r="A125" s="743">
        <f t="shared" ref="A125:A130" si="15">A124+1</f>
        <v>123</v>
      </c>
      <c r="B125" s="784" t="s">
        <v>31</v>
      </c>
      <c r="C125" s="342" t="s">
        <v>613</v>
      </c>
      <c r="D125" s="591">
        <v>5041461</v>
      </c>
      <c r="E125" s="360" t="s">
        <v>614</v>
      </c>
      <c r="F125" s="331"/>
      <c r="G125" s="518">
        <v>43494</v>
      </c>
      <c r="H125" s="518">
        <v>43489</v>
      </c>
      <c r="I125" s="576">
        <v>59</v>
      </c>
      <c r="J125" s="349">
        <v>7374356.0843399996</v>
      </c>
      <c r="K125" s="349">
        <v>7374356.0843399996</v>
      </c>
      <c r="L125" s="590">
        <v>2168967.94</v>
      </c>
      <c r="M125" s="349">
        <v>1616996.47</v>
      </c>
      <c r="N125" s="363">
        <v>458635.72</v>
      </c>
      <c r="O125" s="116" t="s">
        <v>935</v>
      </c>
      <c r="P125" s="855" t="s">
        <v>935</v>
      </c>
      <c r="Q125" s="855" t="s">
        <v>935</v>
      </c>
      <c r="R125" s="855" t="s">
        <v>991</v>
      </c>
    </row>
    <row r="126" spans="1:18" ht="105" x14ac:dyDescent="0.25">
      <c r="A126" s="743">
        <f t="shared" si="15"/>
        <v>124</v>
      </c>
      <c r="B126" s="784" t="s">
        <v>31</v>
      </c>
      <c r="C126" s="342" t="s">
        <v>613</v>
      </c>
      <c r="D126" s="591">
        <v>5073453</v>
      </c>
      <c r="E126" s="360" t="s">
        <v>1002</v>
      </c>
      <c r="F126" s="390" t="s">
        <v>14</v>
      </c>
      <c r="G126" s="518">
        <v>44126</v>
      </c>
      <c r="H126" s="518">
        <v>43862</v>
      </c>
      <c r="I126" s="576">
        <v>47</v>
      </c>
      <c r="J126" s="349">
        <v>21743206</v>
      </c>
      <c r="K126" s="349">
        <v>21733206</v>
      </c>
      <c r="L126" s="349">
        <v>1574855.27</v>
      </c>
      <c r="M126" s="349">
        <v>1574855.27</v>
      </c>
      <c r="N126" s="349"/>
      <c r="O126" s="336" t="s">
        <v>991</v>
      </c>
      <c r="P126" s="855" t="s">
        <v>935</v>
      </c>
      <c r="Q126" s="855" t="s">
        <v>935</v>
      </c>
      <c r="R126" s="855" t="s">
        <v>935</v>
      </c>
    </row>
    <row r="127" spans="1:18" ht="60" x14ac:dyDescent="0.25">
      <c r="A127" s="108">
        <f t="shared" si="15"/>
        <v>125</v>
      </c>
      <c r="B127" s="786" t="s">
        <v>23</v>
      </c>
      <c r="C127" s="337" t="s">
        <v>495</v>
      </c>
      <c r="D127" s="343">
        <v>5032830</v>
      </c>
      <c r="E127" s="360" t="s">
        <v>578</v>
      </c>
      <c r="F127" s="392"/>
      <c r="G127" s="345">
        <v>43501</v>
      </c>
      <c r="H127" s="345">
        <v>43613</v>
      </c>
      <c r="I127" s="417" t="s">
        <v>315</v>
      </c>
      <c r="J127" s="433">
        <v>257190</v>
      </c>
      <c r="K127" s="331"/>
      <c r="L127" s="331"/>
      <c r="M127" s="331"/>
      <c r="N127" s="312"/>
      <c r="O127" s="116" t="s">
        <v>935</v>
      </c>
      <c r="P127" s="116" t="s">
        <v>870</v>
      </c>
      <c r="Q127" s="855" t="s">
        <v>935</v>
      </c>
      <c r="R127" s="855" t="s">
        <v>935</v>
      </c>
    </row>
    <row r="128" spans="1:18" ht="60" x14ac:dyDescent="0.25">
      <c r="A128" s="108">
        <f t="shared" si="15"/>
        <v>126</v>
      </c>
      <c r="B128" s="786" t="s">
        <v>23</v>
      </c>
      <c r="C128" s="449" t="s">
        <v>495</v>
      </c>
      <c r="D128" s="353">
        <v>5032829</v>
      </c>
      <c r="E128" s="360" t="s">
        <v>579</v>
      </c>
      <c r="F128" s="392"/>
      <c r="G128" s="355">
        <v>43501</v>
      </c>
      <c r="H128" s="355">
        <v>43671</v>
      </c>
      <c r="I128" s="556" t="s">
        <v>315</v>
      </c>
      <c r="J128" s="520">
        <v>232310</v>
      </c>
      <c r="K128" s="399"/>
      <c r="L128" s="399"/>
      <c r="M128" s="331"/>
      <c r="N128" s="312"/>
      <c r="O128" s="116" t="s">
        <v>935</v>
      </c>
      <c r="P128" s="116" t="s">
        <v>870</v>
      </c>
      <c r="Q128" s="855" t="s">
        <v>935</v>
      </c>
      <c r="R128" s="855" t="s">
        <v>935</v>
      </c>
    </row>
    <row r="129" spans="1:18" ht="42" customHeight="1" x14ac:dyDescent="0.25">
      <c r="A129" s="108">
        <f t="shared" si="15"/>
        <v>127</v>
      </c>
      <c r="B129" s="786" t="s">
        <v>23</v>
      </c>
      <c r="C129" s="443" t="s">
        <v>511</v>
      </c>
      <c r="D129" s="359">
        <v>5050022</v>
      </c>
      <c r="E129" s="360" t="s">
        <v>734</v>
      </c>
      <c r="F129" s="331"/>
      <c r="G129" s="361">
        <v>43826</v>
      </c>
      <c r="H129" s="361">
        <v>43893</v>
      </c>
      <c r="I129" s="558" t="s">
        <v>315</v>
      </c>
      <c r="J129" s="348">
        <v>188094</v>
      </c>
      <c r="K129" s="331"/>
      <c r="L129" s="331"/>
      <c r="M129" s="331"/>
      <c r="N129" s="312"/>
      <c r="O129" s="116" t="s">
        <v>935</v>
      </c>
      <c r="P129" s="116" t="s">
        <v>870</v>
      </c>
      <c r="Q129" s="855" t="s">
        <v>935</v>
      </c>
      <c r="R129" s="855" t="s">
        <v>935</v>
      </c>
    </row>
    <row r="130" spans="1:18" ht="60" x14ac:dyDescent="0.25">
      <c r="A130" s="108">
        <f t="shared" si="15"/>
        <v>128</v>
      </c>
      <c r="B130" s="786" t="s">
        <v>23</v>
      </c>
      <c r="C130" s="418" t="s">
        <v>59</v>
      </c>
      <c r="D130" s="419">
        <v>5054670</v>
      </c>
      <c r="E130" s="360" t="s">
        <v>804</v>
      </c>
      <c r="F130" s="523"/>
      <c r="G130" s="421">
        <v>43903</v>
      </c>
      <c r="H130" s="421">
        <v>44166</v>
      </c>
      <c r="I130" s="422" t="s">
        <v>315</v>
      </c>
      <c r="J130" s="350">
        <v>638541.81999999995</v>
      </c>
      <c r="K130" s="351"/>
      <c r="L130" s="124"/>
      <c r="M130" s="124"/>
      <c r="N130" s="312"/>
      <c r="O130" s="116" t="s">
        <v>935</v>
      </c>
      <c r="P130" s="855" t="s">
        <v>935</v>
      </c>
      <c r="Q130" s="855" t="s">
        <v>991</v>
      </c>
      <c r="R130" s="855" t="s">
        <v>935</v>
      </c>
    </row>
    <row r="131" spans="1:18" ht="75" x14ac:dyDescent="0.25">
      <c r="A131" s="108">
        <f>1+A130</f>
        <v>129</v>
      </c>
      <c r="B131" s="786" t="s">
        <v>23</v>
      </c>
      <c r="C131" s="413" t="s">
        <v>580</v>
      </c>
      <c r="D131" s="456">
        <v>5031713</v>
      </c>
      <c r="E131" s="360" t="s">
        <v>581</v>
      </c>
      <c r="F131" s="402"/>
      <c r="G131" s="414">
        <v>43501</v>
      </c>
      <c r="H131" s="414">
        <v>43591</v>
      </c>
      <c r="I131" s="415" t="s">
        <v>203</v>
      </c>
      <c r="J131" s="350">
        <v>140330</v>
      </c>
      <c r="K131" s="350">
        <v>140330</v>
      </c>
      <c r="L131" s="472">
        <v>94907.85</v>
      </c>
      <c r="M131" s="472">
        <v>94907.85</v>
      </c>
      <c r="N131" s="473">
        <v>17134.38</v>
      </c>
      <c r="O131" s="116" t="s">
        <v>935</v>
      </c>
      <c r="P131" s="855" t="s">
        <v>935</v>
      </c>
      <c r="Q131" s="855" t="s">
        <v>991</v>
      </c>
      <c r="R131" s="855" t="s">
        <v>935</v>
      </c>
    </row>
    <row r="132" spans="1:18" ht="60" x14ac:dyDescent="0.25">
      <c r="A132" s="800">
        <f t="shared" ref="A132:A137" si="16">A131+1</f>
        <v>130</v>
      </c>
      <c r="B132" s="786" t="s">
        <v>23</v>
      </c>
      <c r="C132" s="342" t="s">
        <v>613</v>
      </c>
      <c r="D132" s="629">
        <v>5047935</v>
      </c>
      <c r="E132" s="360" t="s">
        <v>614</v>
      </c>
      <c r="F132" s="331"/>
      <c r="G132" s="414">
        <v>43741</v>
      </c>
      <c r="H132" s="414">
        <v>43714</v>
      </c>
      <c r="I132" s="576">
        <v>52</v>
      </c>
      <c r="J132" s="524">
        <v>5735205</v>
      </c>
      <c r="K132" s="368">
        <v>5735205</v>
      </c>
      <c r="L132" s="630">
        <v>161475.64000000001</v>
      </c>
      <c r="M132" s="368">
        <v>156572.72</v>
      </c>
      <c r="N132" s="363">
        <v>19107.28</v>
      </c>
      <c r="O132" s="116" t="s">
        <v>935</v>
      </c>
      <c r="P132" s="855" t="s">
        <v>935</v>
      </c>
      <c r="Q132" s="855" t="s">
        <v>935</v>
      </c>
      <c r="R132" s="855" t="s">
        <v>991</v>
      </c>
    </row>
    <row r="133" spans="1:18" ht="105" x14ac:dyDescent="0.25">
      <c r="A133" s="800">
        <f t="shared" si="16"/>
        <v>131</v>
      </c>
      <c r="B133" s="786" t="s">
        <v>23</v>
      </c>
      <c r="C133" s="352" t="s">
        <v>613</v>
      </c>
      <c r="D133" s="486">
        <v>5070508</v>
      </c>
      <c r="E133" s="360" t="s">
        <v>946</v>
      </c>
      <c r="F133" s="625"/>
      <c r="G133" s="440">
        <v>44092</v>
      </c>
      <c r="H133" s="440">
        <v>43862</v>
      </c>
      <c r="I133" s="626">
        <v>47</v>
      </c>
      <c r="J133" s="524">
        <v>8307080</v>
      </c>
      <c r="K133" s="816">
        <v>8302080</v>
      </c>
      <c r="L133" s="816">
        <v>646845.16</v>
      </c>
      <c r="M133" s="816">
        <v>646845.16</v>
      </c>
      <c r="N133" s="816"/>
      <c r="O133" s="118" t="s">
        <v>991</v>
      </c>
      <c r="P133" s="855" t="s">
        <v>935</v>
      </c>
      <c r="Q133" s="855" t="s">
        <v>935</v>
      </c>
      <c r="R133" s="855" t="s">
        <v>935</v>
      </c>
    </row>
    <row r="134" spans="1:18" ht="165" x14ac:dyDescent="0.25">
      <c r="A134" s="800">
        <f t="shared" si="16"/>
        <v>132</v>
      </c>
      <c r="B134" s="786" t="s">
        <v>23</v>
      </c>
      <c r="C134" s="601" t="s">
        <v>992</v>
      </c>
      <c r="D134" s="602">
        <v>5073623</v>
      </c>
      <c r="E134" s="744" t="s">
        <v>1048</v>
      </c>
      <c r="F134" s="625" t="s">
        <v>14</v>
      </c>
      <c r="G134" s="852">
        <v>44153</v>
      </c>
      <c r="H134" s="852">
        <v>44165</v>
      </c>
      <c r="I134" s="626">
        <v>30</v>
      </c>
      <c r="J134" s="849">
        <v>5333216</v>
      </c>
      <c r="K134" s="850"/>
      <c r="L134" s="850"/>
      <c r="M134" s="850"/>
      <c r="N134" s="850"/>
      <c r="O134" s="118" t="s">
        <v>991</v>
      </c>
      <c r="P134" s="855" t="s">
        <v>935</v>
      </c>
      <c r="Q134" s="855" t="s">
        <v>935</v>
      </c>
      <c r="R134" s="855" t="s">
        <v>935</v>
      </c>
    </row>
    <row r="135" spans="1:18" ht="60" x14ac:dyDescent="0.25">
      <c r="A135" s="800">
        <f t="shared" si="16"/>
        <v>133</v>
      </c>
      <c r="B135" s="788" t="s">
        <v>46</v>
      </c>
      <c r="C135" s="337" t="s">
        <v>495</v>
      </c>
      <c r="D135" s="343">
        <v>5031338</v>
      </c>
      <c r="E135" s="360" t="s">
        <v>582</v>
      </c>
      <c r="F135" s="392"/>
      <c r="G135" s="345">
        <v>43423</v>
      </c>
      <c r="H135" s="345">
        <v>43476</v>
      </c>
      <c r="I135" s="417" t="s">
        <v>536</v>
      </c>
      <c r="J135" s="350">
        <v>474362.36</v>
      </c>
      <c r="K135" s="350">
        <v>474362.36</v>
      </c>
      <c r="L135" s="350">
        <v>68376.73</v>
      </c>
      <c r="M135" s="350">
        <v>68376.73</v>
      </c>
      <c r="N135" s="351">
        <v>17589.3</v>
      </c>
      <c r="O135" s="116" t="s">
        <v>935</v>
      </c>
      <c r="P135" s="116" t="s">
        <v>870</v>
      </c>
      <c r="Q135" s="855" t="s">
        <v>935</v>
      </c>
      <c r="R135" s="855" t="s">
        <v>935</v>
      </c>
    </row>
    <row r="136" spans="1:18" ht="60" x14ac:dyDescent="0.25">
      <c r="A136" s="800">
        <f t="shared" si="16"/>
        <v>134</v>
      </c>
      <c r="B136" s="788" t="s">
        <v>46</v>
      </c>
      <c r="C136" s="449" t="s">
        <v>495</v>
      </c>
      <c r="D136" s="353">
        <v>5030716</v>
      </c>
      <c r="E136" s="360" t="s">
        <v>583</v>
      </c>
      <c r="F136" s="392"/>
      <c r="G136" s="355">
        <v>43431</v>
      </c>
      <c r="H136" s="355">
        <v>43466</v>
      </c>
      <c r="I136" s="556" t="s">
        <v>210</v>
      </c>
      <c r="J136" s="441">
        <v>443503.17</v>
      </c>
      <c r="K136" s="441">
        <v>420503.17</v>
      </c>
      <c r="L136" s="441">
        <v>64296.25</v>
      </c>
      <c r="M136" s="441">
        <v>64296.25</v>
      </c>
      <c r="N136" s="527">
        <v>15609.85</v>
      </c>
      <c r="O136" s="116" t="s">
        <v>935</v>
      </c>
      <c r="P136" s="116" t="s">
        <v>870</v>
      </c>
      <c r="Q136" s="855" t="s">
        <v>935</v>
      </c>
      <c r="R136" s="855" t="s">
        <v>935</v>
      </c>
    </row>
    <row r="137" spans="1:18" ht="60" x14ac:dyDescent="0.25">
      <c r="A137" s="800">
        <f t="shared" si="16"/>
        <v>135</v>
      </c>
      <c r="B137" s="788" t="s">
        <v>46</v>
      </c>
      <c r="C137" s="443" t="s">
        <v>511</v>
      </c>
      <c r="D137" s="509">
        <v>5050500</v>
      </c>
      <c r="E137" s="360" t="s">
        <v>806</v>
      </c>
      <c r="F137" s="311"/>
      <c r="G137" s="510">
        <v>43857</v>
      </c>
      <c r="H137" s="510">
        <v>43864</v>
      </c>
      <c r="I137" s="574" t="s">
        <v>320</v>
      </c>
      <c r="J137" s="474">
        <v>300000</v>
      </c>
      <c r="K137" s="474">
        <v>300000</v>
      </c>
      <c r="L137" s="311"/>
      <c r="M137" s="311"/>
      <c r="N137" s="404"/>
      <c r="O137" s="116" t="s">
        <v>935</v>
      </c>
      <c r="P137" s="116" t="s">
        <v>870</v>
      </c>
      <c r="Q137" s="855" t="s">
        <v>935</v>
      </c>
      <c r="R137" s="855" t="s">
        <v>935</v>
      </c>
    </row>
    <row r="138" spans="1:18" ht="90" x14ac:dyDescent="0.25">
      <c r="A138" s="801">
        <f>1+A137</f>
        <v>136</v>
      </c>
      <c r="B138" s="788" t="s">
        <v>46</v>
      </c>
      <c r="C138" s="413" t="s">
        <v>584</v>
      </c>
      <c r="D138" s="456">
        <v>5032708</v>
      </c>
      <c r="E138" s="360" t="s">
        <v>585</v>
      </c>
      <c r="F138" s="402"/>
      <c r="G138" s="414">
        <v>43439</v>
      </c>
      <c r="H138" s="414">
        <v>43497</v>
      </c>
      <c r="I138" s="415" t="s">
        <v>346</v>
      </c>
      <c r="J138" s="350">
        <v>134000</v>
      </c>
      <c r="K138" s="350">
        <v>67000</v>
      </c>
      <c r="L138" s="350">
        <v>66999.97</v>
      </c>
      <c r="M138" s="350">
        <v>66999.97</v>
      </c>
      <c r="N138" s="351">
        <v>23789.96</v>
      </c>
      <c r="O138" s="116" t="s">
        <v>935</v>
      </c>
      <c r="P138" s="855" t="s">
        <v>935</v>
      </c>
      <c r="Q138" s="855" t="s">
        <v>991</v>
      </c>
      <c r="R138" s="855" t="s">
        <v>935</v>
      </c>
    </row>
    <row r="139" spans="1:18" ht="60" x14ac:dyDescent="0.25">
      <c r="A139" s="801">
        <f>A138+1</f>
        <v>137</v>
      </c>
      <c r="B139" s="788" t="s">
        <v>46</v>
      </c>
      <c r="C139" s="413" t="s">
        <v>586</v>
      </c>
      <c r="D139" s="456">
        <v>5032516</v>
      </c>
      <c r="E139" s="360" t="s">
        <v>587</v>
      </c>
      <c r="F139" s="402"/>
      <c r="G139" s="414">
        <v>43417</v>
      </c>
      <c r="H139" s="414">
        <v>43466</v>
      </c>
      <c r="I139" s="415" t="s">
        <v>315</v>
      </c>
      <c r="J139" s="350">
        <v>908205</v>
      </c>
      <c r="K139" s="350">
        <v>908205</v>
      </c>
      <c r="L139" s="350">
        <v>293647.35999999999</v>
      </c>
      <c r="M139" s="350">
        <v>293647.35999999999</v>
      </c>
      <c r="N139" s="351">
        <v>82639.02</v>
      </c>
      <c r="O139" s="116" t="s">
        <v>935</v>
      </c>
      <c r="P139" s="855" t="s">
        <v>935</v>
      </c>
      <c r="Q139" s="855" t="s">
        <v>991</v>
      </c>
      <c r="R139" s="855" t="s">
        <v>935</v>
      </c>
    </row>
    <row r="140" spans="1:18" ht="105" x14ac:dyDescent="0.25">
      <c r="A140" s="801">
        <f>A139+1</f>
        <v>138</v>
      </c>
      <c r="B140" s="788" t="s">
        <v>46</v>
      </c>
      <c r="C140" s="413" t="s">
        <v>588</v>
      </c>
      <c r="D140" s="456">
        <v>5031722</v>
      </c>
      <c r="E140" s="360" t="s">
        <v>589</v>
      </c>
      <c r="F140" s="402"/>
      <c r="G140" s="414">
        <v>43416</v>
      </c>
      <c r="H140" s="414">
        <v>43466</v>
      </c>
      <c r="I140" s="415" t="s">
        <v>315</v>
      </c>
      <c r="J140" s="350">
        <v>408085.43</v>
      </c>
      <c r="K140" s="350">
        <v>418810.43</v>
      </c>
      <c r="L140" s="350">
        <v>161179.39000000001</v>
      </c>
      <c r="M140" s="350">
        <v>161179.39000000001</v>
      </c>
      <c r="N140" s="351">
        <v>80444.09</v>
      </c>
      <c r="O140" s="116" t="s">
        <v>935</v>
      </c>
      <c r="P140" s="855" t="s">
        <v>935</v>
      </c>
      <c r="Q140" s="855" t="s">
        <v>991</v>
      </c>
      <c r="R140" s="855" t="s">
        <v>935</v>
      </c>
    </row>
    <row r="141" spans="1:18" ht="65.099999999999994" customHeight="1" x14ac:dyDescent="0.25">
      <c r="A141" s="108">
        <f>A140+1</f>
        <v>139</v>
      </c>
      <c r="B141" s="788" t="s">
        <v>46</v>
      </c>
      <c r="C141" s="337" t="s">
        <v>613</v>
      </c>
      <c r="D141" s="343">
        <v>5052696</v>
      </c>
      <c r="E141" s="360" t="s">
        <v>864</v>
      </c>
      <c r="F141" s="331"/>
      <c r="G141" s="345">
        <v>43868</v>
      </c>
      <c r="H141" s="345">
        <v>43848</v>
      </c>
      <c r="I141" s="415">
        <v>47</v>
      </c>
      <c r="J141" s="501">
        <v>5243986.5599999996</v>
      </c>
      <c r="K141" s="501">
        <v>5243986.5599999996</v>
      </c>
      <c r="L141" s="863">
        <v>28430.69</v>
      </c>
      <c r="M141" s="501">
        <v>36524.089999999997</v>
      </c>
      <c r="N141" s="363">
        <v>0</v>
      </c>
      <c r="O141" s="116" t="s">
        <v>935</v>
      </c>
      <c r="P141" s="855" t="s">
        <v>935</v>
      </c>
      <c r="Q141" s="855" t="s">
        <v>935</v>
      </c>
      <c r="R141" s="855" t="s">
        <v>991</v>
      </c>
    </row>
    <row r="142" spans="1:18" ht="65.099999999999994" customHeight="1" x14ac:dyDescent="0.25">
      <c r="A142" s="108">
        <f t="shared" ref="A142:A143" si="17">A141+1</f>
        <v>140</v>
      </c>
      <c r="B142" s="940" t="s">
        <v>46</v>
      </c>
      <c r="C142" s="337" t="s">
        <v>613</v>
      </c>
      <c r="D142" s="343">
        <v>5070042</v>
      </c>
      <c r="E142" s="941" t="s">
        <v>947</v>
      </c>
      <c r="F142" s="931"/>
      <c r="G142" s="345">
        <v>44069</v>
      </c>
      <c r="H142" s="345">
        <v>43862</v>
      </c>
      <c r="I142" s="942">
        <v>47</v>
      </c>
      <c r="J142" s="945">
        <v>5687840</v>
      </c>
      <c r="K142" s="945">
        <v>5682840</v>
      </c>
      <c r="L142" s="945">
        <v>1150611.53</v>
      </c>
      <c r="M142" s="945">
        <v>1150611.53</v>
      </c>
      <c r="N142" s="943"/>
      <c r="O142" s="118" t="s">
        <v>991</v>
      </c>
      <c r="P142" s="855" t="s">
        <v>935</v>
      </c>
      <c r="Q142" s="855" t="s">
        <v>935</v>
      </c>
      <c r="R142" s="855" t="s">
        <v>935</v>
      </c>
    </row>
    <row r="143" spans="1:18" ht="165" x14ac:dyDescent="0.25">
      <c r="A143" s="108">
        <f t="shared" si="17"/>
        <v>141</v>
      </c>
      <c r="B143" s="788" t="s">
        <v>46</v>
      </c>
      <c r="C143" s="337" t="s">
        <v>992</v>
      </c>
      <c r="D143" s="343">
        <v>5074492</v>
      </c>
      <c r="E143" s="360" t="s">
        <v>1074</v>
      </c>
      <c r="F143" s="553"/>
      <c r="G143" s="345">
        <v>44181</v>
      </c>
      <c r="H143" s="345">
        <v>44197</v>
      </c>
      <c r="I143" s="944">
        <v>36</v>
      </c>
      <c r="J143" s="945">
        <v>2300000</v>
      </c>
      <c r="K143" s="945"/>
      <c r="L143" s="939"/>
      <c r="M143" s="939"/>
      <c r="N143" s="404"/>
      <c r="O143" s="118" t="s">
        <v>991</v>
      </c>
      <c r="P143" s="855" t="s">
        <v>935</v>
      </c>
      <c r="Q143" s="855" t="s">
        <v>935</v>
      </c>
      <c r="R143" s="855" t="s">
        <v>935</v>
      </c>
    </row>
    <row r="144" spans="1:18" ht="75" x14ac:dyDescent="0.25">
      <c r="A144" s="108">
        <f>A143+1</f>
        <v>142</v>
      </c>
      <c r="B144" s="790" t="s">
        <v>11</v>
      </c>
      <c r="C144" s="337" t="s">
        <v>495</v>
      </c>
      <c r="D144" s="343">
        <v>5045616</v>
      </c>
      <c r="E144" s="360" t="s">
        <v>590</v>
      </c>
      <c r="F144" s="392"/>
      <c r="G144" s="345">
        <v>43735</v>
      </c>
      <c r="H144" s="345">
        <v>43801</v>
      </c>
      <c r="I144" s="417" t="s">
        <v>210</v>
      </c>
      <c r="J144" s="471">
        <v>294960</v>
      </c>
      <c r="K144" s="397"/>
      <c r="L144" s="397"/>
      <c r="M144" s="397"/>
      <c r="N144" s="349">
        <v>0</v>
      </c>
      <c r="O144" s="116" t="s">
        <v>935</v>
      </c>
      <c r="P144" s="116" t="s">
        <v>870</v>
      </c>
      <c r="Q144" s="855" t="s">
        <v>935</v>
      </c>
      <c r="R144" s="855" t="s">
        <v>935</v>
      </c>
    </row>
    <row r="145" spans="1:18" ht="60" x14ac:dyDescent="0.25">
      <c r="A145" s="108">
        <f>1+A144</f>
        <v>143</v>
      </c>
      <c r="B145" s="790" t="s">
        <v>11</v>
      </c>
      <c r="C145" s="337" t="s">
        <v>495</v>
      </c>
      <c r="D145" s="343">
        <v>5035309</v>
      </c>
      <c r="E145" s="360" t="s">
        <v>591</v>
      </c>
      <c r="F145" s="392"/>
      <c r="G145" s="345">
        <v>43735</v>
      </c>
      <c r="H145" s="345">
        <v>43801</v>
      </c>
      <c r="I145" s="417" t="s">
        <v>210</v>
      </c>
      <c r="J145" s="295">
        <v>204480</v>
      </c>
      <c r="K145" s="331"/>
      <c r="L145" s="331"/>
      <c r="M145" s="331"/>
      <c r="N145" s="349">
        <v>0</v>
      </c>
      <c r="O145" s="116" t="s">
        <v>935</v>
      </c>
      <c r="P145" s="116" t="s">
        <v>870</v>
      </c>
      <c r="Q145" s="855" t="s">
        <v>935</v>
      </c>
      <c r="R145" s="855" t="s">
        <v>935</v>
      </c>
    </row>
    <row r="146" spans="1:18" ht="60" x14ac:dyDescent="0.25">
      <c r="A146" s="108">
        <f t="shared" ref="A146:A148" si="18">1+A145</f>
        <v>144</v>
      </c>
      <c r="B146" s="790" t="s">
        <v>11</v>
      </c>
      <c r="C146" s="337" t="s">
        <v>495</v>
      </c>
      <c r="D146" s="343">
        <v>5035322</v>
      </c>
      <c r="E146" s="360" t="s">
        <v>592</v>
      </c>
      <c r="F146" s="392"/>
      <c r="G146" s="345">
        <v>43735</v>
      </c>
      <c r="H146" s="345">
        <v>43801</v>
      </c>
      <c r="I146" s="417" t="s">
        <v>210</v>
      </c>
      <c r="J146" s="295">
        <v>251240</v>
      </c>
      <c r="K146" s="331"/>
      <c r="L146" s="331"/>
      <c r="M146" s="331"/>
      <c r="N146" s="349">
        <v>0</v>
      </c>
      <c r="O146" s="116" t="s">
        <v>935</v>
      </c>
      <c r="P146" s="116" t="s">
        <v>870</v>
      </c>
      <c r="Q146" s="855" t="s">
        <v>935</v>
      </c>
      <c r="R146" s="855" t="s">
        <v>935</v>
      </c>
    </row>
    <row r="147" spans="1:18" ht="60" x14ac:dyDescent="0.25">
      <c r="A147" s="108">
        <f t="shared" si="18"/>
        <v>145</v>
      </c>
      <c r="B147" s="790" t="s">
        <v>11</v>
      </c>
      <c r="C147" s="449" t="s">
        <v>495</v>
      </c>
      <c r="D147" s="353">
        <v>5045591</v>
      </c>
      <c r="E147" s="360" t="s">
        <v>593</v>
      </c>
      <c r="F147" s="392"/>
      <c r="G147" s="355">
        <v>43735</v>
      </c>
      <c r="H147" s="355">
        <v>43801</v>
      </c>
      <c r="I147" s="556" t="s">
        <v>210</v>
      </c>
      <c r="J147" s="500">
        <v>204480</v>
      </c>
      <c r="K147" s="399"/>
      <c r="L147" s="399"/>
      <c r="M147" s="399"/>
      <c r="N147" s="501">
        <v>0</v>
      </c>
      <c r="O147" s="116" t="s">
        <v>935</v>
      </c>
      <c r="P147" s="116" t="s">
        <v>870</v>
      </c>
      <c r="Q147" s="855" t="s">
        <v>935</v>
      </c>
      <c r="R147" s="855" t="s">
        <v>935</v>
      </c>
    </row>
    <row r="148" spans="1:18" ht="60" x14ac:dyDescent="0.25">
      <c r="A148" s="108">
        <f t="shared" si="18"/>
        <v>146</v>
      </c>
      <c r="B148" s="790" t="s">
        <v>11</v>
      </c>
      <c r="C148" s="443" t="s">
        <v>511</v>
      </c>
      <c r="D148" s="509">
        <v>5055293</v>
      </c>
      <c r="E148" s="360" t="s">
        <v>570</v>
      </c>
      <c r="F148" s="311"/>
      <c r="G148" s="510">
        <v>43928</v>
      </c>
      <c r="H148" s="510">
        <v>43983</v>
      </c>
      <c r="I148" s="574" t="s">
        <v>423</v>
      </c>
      <c r="J148" s="474">
        <v>749332</v>
      </c>
      <c r="K148" s="474"/>
      <c r="L148" s="311"/>
      <c r="M148" s="311"/>
      <c r="N148" s="404"/>
      <c r="O148" s="116" t="s">
        <v>935</v>
      </c>
      <c r="P148" s="116" t="s">
        <v>870</v>
      </c>
      <c r="Q148" s="855" t="s">
        <v>935</v>
      </c>
      <c r="R148" s="855" t="s">
        <v>935</v>
      </c>
    </row>
    <row r="149" spans="1:18" ht="120" x14ac:dyDescent="0.25">
      <c r="A149" s="108">
        <f>A148+1</f>
        <v>147</v>
      </c>
      <c r="B149" s="790" t="s">
        <v>11</v>
      </c>
      <c r="C149" s="413" t="s">
        <v>594</v>
      </c>
      <c r="D149" s="456">
        <v>5045708</v>
      </c>
      <c r="E149" s="360" t="s">
        <v>595</v>
      </c>
      <c r="F149" s="392"/>
      <c r="G149" s="414">
        <v>43717</v>
      </c>
      <c r="H149" s="414">
        <v>43739</v>
      </c>
      <c r="I149" s="415" t="s">
        <v>324</v>
      </c>
      <c r="J149" s="350">
        <v>70000</v>
      </c>
      <c r="K149" s="350">
        <v>43778.64</v>
      </c>
      <c r="L149" s="350">
        <v>12660.89</v>
      </c>
      <c r="M149" s="350">
        <v>12660.89</v>
      </c>
      <c r="N149" s="339"/>
      <c r="O149" s="116" t="s">
        <v>935</v>
      </c>
      <c r="P149" s="855" t="s">
        <v>935</v>
      </c>
      <c r="Q149" s="855" t="s">
        <v>991</v>
      </c>
      <c r="R149" s="855" t="s">
        <v>935</v>
      </c>
    </row>
    <row r="150" spans="1:18" ht="90" x14ac:dyDescent="0.25">
      <c r="A150" s="108">
        <f>A149+1</f>
        <v>148</v>
      </c>
      <c r="B150" s="790" t="s">
        <v>11</v>
      </c>
      <c r="C150" s="413" t="s">
        <v>443</v>
      </c>
      <c r="D150" s="456">
        <v>5045551</v>
      </c>
      <c r="E150" s="360" t="s">
        <v>596</v>
      </c>
      <c r="F150" s="392"/>
      <c r="G150" s="414">
        <v>43713</v>
      </c>
      <c r="H150" s="414">
        <v>43739</v>
      </c>
      <c r="I150" s="415" t="s">
        <v>324</v>
      </c>
      <c r="J150" s="517">
        <v>29000</v>
      </c>
      <c r="K150" s="331"/>
      <c r="L150" s="331"/>
      <c r="M150" s="331"/>
      <c r="N150" s="349">
        <v>0</v>
      </c>
      <c r="O150" s="116" t="s">
        <v>935</v>
      </c>
      <c r="P150" s="855" t="s">
        <v>935</v>
      </c>
      <c r="Q150" s="855" t="s">
        <v>991</v>
      </c>
      <c r="R150" s="855" t="s">
        <v>935</v>
      </c>
    </row>
    <row r="151" spans="1:18" ht="90" x14ac:dyDescent="0.25">
      <c r="A151" s="108">
        <f t="shared" ref="A151:A157" si="19">A150+1</f>
        <v>149</v>
      </c>
      <c r="B151" s="790" t="s">
        <v>11</v>
      </c>
      <c r="C151" s="413" t="s">
        <v>597</v>
      </c>
      <c r="D151" s="456">
        <v>5041964</v>
      </c>
      <c r="E151" s="360" t="s">
        <v>598</v>
      </c>
      <c r="F151" s="392"/>
      <c r="G151" s="414">
        <v>43713</v>
      </c>
      <c r="H151" s="414">
        <v>43891</v>
      </c>
      <c r="I151" s="415" t="s">
        <v>343</v>
      </c>
      <c r="J151" s="517">
        <v>59000</v>
      </c>
      <c r="K151" s="331"/>
      <c r="L151" s="331"/>
      <c r="M151" s="331"/>
      <c r="N151" s="349">
        <v>0</v>
      </c>
      <c r="O151" s="116" t="s">
        <v>935</v>
      </c>
      <c r="P151" s="855" t="s">
        <v>935</v>
      </c>
      <c r="Q151" s="855" t="s">
        <v>991</v>
      </c>
      <c r="R151" s="855" t="s">
        <v>935</v>
      </c>
    </row>
    <row r="152" spans="1:18" ht="75" x14ac:dyDescent="0.25">
      <c r="A152" s="108">
        <f t="shared" si="19"/>
        <v>150</v>
      </c>
      <c r="B152" s="790" t="s">
        <v>11</v>
      </c>
      <c r="C152" s="413" t="s">
        <v>443</v>
      </c>
      <c r="D152" s="456">
        <v>5045547</v>
      </c>
      <c r="E152" s="360" t="s">
        <v>599</v>
      </c>
      <c r="F152" s="392"/>
      <c r="G152" s="414">
        <v>43713</v>
      </c>
      <c r="H152" s="414">
        <v>43739</v>
      </c>
      <c r="I152" s="415" t="s">
        <v>324</v>
      </c>
      <c r="J152" s="517">
        <v>65000</v>
      </c>
      <c r="K152" s="331"/>
      <c r="L152" s="331"/>
      <c r="M152" s="331"/>
      <c r="N152" s="349">
        <v>0</v>
      </c>
      <c r="O152" s="116" t="s">
        <v>935</v>
      </c>
      <c r="P152" s="855" t="s">
        <v>935</v>
      </c>
      <c r="Q152" s="855" t="s">
        <v>991</v>
      </c>
      <c r="R152" s="855" t="s">
        <v>935</v>
      </c>
    </row>
    <row r="153" spans="1:18" ht="90" x14ac:dyDescent="0.25">
      <c r="A153" s="108">
        <f t="shared" si="19"/>
        <v>151</v>
      </c>
      <c r="B153" s="790" t="s">
        <v>11</v>
      </c>
      <c r="C153" s="413" t="s">
        <v>600</v>
      </c>
      <c r="D153" s="456">
        <v>5045305</v>
      </c>
      <c r="E153" s="360" t="s">
        <v>601</v>
      </c>
      <c r="F153" s="392"/>
      <c r="G153" s="414">
        <v>43713</v>
      </c>
      <c r="H153" s="414">
        <v>43739</v>
      </c>
      <c r="I153" s="415" t="s">
        <v>324</v>
      </c>
      <c r="J153" s="517">
        <v>126000</v>
      </c>
      <c r="K153" s="331"/>
      <c r="L153" s="331"/>
      <c r="M153" s="331"/>
      <c r="N153" s="349">
        <v>0</v>
      </c>
      <c r="O153" s="116" t="s">
        <v>935</v>
      </c>
      <c r="P153" s="855" t="s">
        <v>935</v>
      </c>
      <c r="Q153" s="855" t="s">
        <v>991</v>
      </c>
      <c r="R153" s="855" t="s">
        <v>935</v>
      </c>
    </row>
    <row r="154" spans="1:18" ht="60" x14ac:dyDescent="0.25">
      <c r="A154" s="108">
        <f t="shared" si="19"/>
        <v>152</v>
      </c>
      <c r="B154" s="790" t="s">
        <v>11</v>
      </c>
      <c r="C154" s="451" t="s">
        <v>443</v>
      </c>
      <c r="D154" s="486">
        <v>5045557</v>
      </c>
      <c r="E154" s="360" t="s">
        <v>602</v>
      </c>
      <c r="F154" s="392"/>
      <c r="G154" s="440">
        <v>43713</v>
      </c>
      <c r="H154" s="440">
        <v>43739</v>
      </c>
      <c r="I154" s="566" t="s">
        <v>324</v>
      </c>
      <c r="J154" s="453">
        <v>126000</v>
      </c>
      <c r="K154" s="331"/>
      <c r="L154" s="331"/>
      <c r="M154" s="331"/>
      <c r="N154" s="349">
        <v>0</v>
      </c>
      <c r="O154" s="116" t="s">
        <v>935</v>
      </c>
      <c r="P154" s="855" t="s">
        <v>935</v>
      </c>
      <c r="Q154" s="855" t="s">
        <v>991</v>
      </c>
      <c r="R154" s="855" t="s">
        <v>935</v>
      </c>
    </row>
    <row r="155" spans="1:18" ht="62.25" customHeight="1" x14ac:dyDescent="0.25">
      <c r="A155" s="108">
        <f t="shared" si="19"/>
        <v>153</v>
      </c>
      <c r="B155" s="790" t="s">
        <v>11</v>
      </c>
      <c r="C155" s="443" t="s">
        <v>731</v>
      </c>
      <c r="D155" s="488">
        <v>5045316</v>
      </c>
      <c r="E155" s="360" t="s">
        <v>732</v>
      </c>
      <c r="F155" s="331"/>
      <c r="G155" s="444">
        <v>43790</v>
      </c>
      <c r="H155" s="444">
        <v>43798</v>
      </c>
      <c r="I155" s="572" t="s">
        <v>209</v>
      </c>
      <c r="J155" s="489">
        <v>90000</v>
      </c>
      <c r="K155" s="331"/>
      <c r="L155" s="331"/>
      <c r="M155" s="391"/>
      <c r="N155" s="349">
        <v>0</v>
      </c>
      <c r="O155" s="116" t="s">
        <v>935</v>
      </c>
      <c r="P155" s="855" t="s">
        <v>935</v>
      </c>
      <c r="Q155" s="855" t="s">
        <v>991</v>
      </c>
      <c r="R155" s="855" t="s">
        <v>935</v>
      </c>
    </row>
    <row r="156" spans="1:18" ht="62.25" customHeight="1" x14ac:dyDescent="0.25">
      <c r="A156" s="108">
        <f t="shared" si="19"/>
        <v>154</v>
      </c>
      <c r="B156" s="790" t="s">
        <v>11</v>
      </c>
      <c r="C156" s="506" t="s">
        <v>731</v>
      </c>
      <c r="D156" s="507">
        <v>5044878</v>
      </c>
      <c r="E156" s="360" t="s">
        <v>733</v>
      </c>
      <c r="F156" s="399"/>
      <c r="G156" s="534">
        <v>43790</v>
      </c>
      <c r="H156" s="534">
        <v>43798</v>
      </c>
      <c r="I156" s="575" t="s">
        <v>209</v>
      </c>
      <c r="J156" s="535">
        <v>126000</v>
      </c>
      <c r="K156" s="399"/>
      <c r="L156" s="399"/>
      <c r="M156" s="407"/>
      <c r="N156" s="501">
        <v>0</v>
      </c>
      <c r="O156" s="116" t="s">
        <v>935</v>
      </c>
      <c r="P156" s="855" t="s">
        <v>935</v>
      </c>
      <c r="Q156" s="855" t="s">
        <v>991</v>
      </c>
      <c r="R156" s="855" t="s">
        <v>935</v>
      </c>
    </row>
    <row r="157" spans="1:18" ht="90" x14ac:dyDescent="0.25">
      <c r="A157" s="108">
        <f t="shared" si="19"/>
        <v>155</v>
      </c>
      <c r="B157" s="790" t="s">
        <v>11</v>
      </c>
      <c r="C157" s="443" t="s">
        <v>279</v>
      </c>
      <c r="D157" s="509">
        <v>5041815</v>
      </c>
      <c r="E157" s="360" t="s">
        <v>807</v>
      </c>
      <c r="F157" s="311"/>
      <c r="G157" s="510">
        <v>43790</v>
      </c>
      <c r="H157" s="510">
        <v>43798</v>
      </c>
      <c r="I157" s="574" t="s">
        <v>209</v>
      </c>
      <c r="J157" s="474">
        <v>365280</v>
      </c>
      <c r="K157" s="474"/>
      <c r="L157" s="311"/>
      <c r="M157" s="311"/>
      <c r="N157" s="404"/>
      <c r="O157" s="116" t="s">
        <v>935</v>
      </c>
      <c r="P157" s="855" t="s">
        <v>935</v>
      </c>
      <c r="Q157" s="855" t="s">
        <v>991</v>
      </c>
      <c r="R157" s="855" t="s">
        <v>935</v>
      </c>
    </row>
    <row r="158" spans="1:18" ht="45" x14ac:dyDescent="0.25">
      <c r="A158" s="108">
        <f>A157+1</f>
        <v>156</v>
      </c>
      <c r="B158" s="790" t="s">
        <v>11</v>
      </c>
      <c r="C158" s="342" t="s">
        <v>613</v>
      </c>
      <c r="D158" s="591">
        <v>5037464</v>
      </c>
      <c r="E158" s="360" t="s">
        <v>614</v>
      </c>
      <c r="F158" s="331"/>
      <c r="G158" s="510">
        <v>43427</v>
      </c>
      <c r="H158" s="510">
        <v>43419</v>
      </c>
      <c r="I158" s="1016">
        <v>62</v>
      </c>
      <c r="J158" s="1017">
        <v>6927246.7400000002</v>
      </c>
      <c r="K158" s="1017">
        <v>6927246.7400000002</v>
      </c>
      <c r="L158" s="1018">
        <v>2331590.56</v>
      </c>
      <c r="M158" s="1017">
        <v>1892368.04</v>
      </c>
      <c r="N158" s="1019">
        <v>863468.38</v>
      </c>
      <c r="O158" s="116" t="s">
        <v>935</v>
      </c>
      <c r="P158" s="855" t="s">
        <v>935</v>
      </c>
      <c r="Q158" s="855" t="s">
        <v>935</v>
      </c>
      <c r="R158" s="855" t="s">
        <v>991</v>
      </c>
    </row>
    <row r="159" spans="1:18" ht="95.1" customHeight="1" x14ac:dyDescent="0.25">
      <c r="A159" s="108">
        <f>A158+1</f>
        <v>157</v>
      </c>
      <c r="B159" s="790" t="s">
        <v>11</v>
      </c>
      <c r="C159" s="342" t="s">
        <v>613</v>
      </c>
      <c r="D159" s="509">
        <v>5070503</v>
      </c>
      <c r="E159" s="360" t="s">
        <v>948</v>
      </c>
      <c r="F159" s="840"/>
      <c r="G159" s="510">
        <v>44075</v>
      </c>
      <c r="H159" s="510">
        <v>43862</v>
      </c>
      <c r="I159" s="842">
        <v>47</v>
      </c>
      <c r="J159" s="861">
        <v>22866080</v>
      </c>
      <c r="K159" s="861">
        <v>22861080</v>
      </c>
      <c r="L159" s="861">
        <v>1210961.46</v>
      </c>
      <c r="M159" s="861">
        <v>1210961.46</v>
      </c>
      <c r="N159" s="864"/>
      <c r="O159" s="118" t="s">
        <v>991</v>
      </c>
      <c r="P159" s="855" t="s">
        <v>935</v>
      </c>
      <c r="Q159" s="855" t="s">
        <v>935</v>
      </c>
      <c r="R159" s="855" t="s">
        <v>935</v>
      </c>
    </row>
  </sheetData>
  <autoFilter ref="A2:R159"/>
  <pageMargins left="0.70866141732283472" right="0.70866141732283472" top="0.74803149606299213" bottom="0.74803149606299213" header="0.31496062992125984" footer="0.31496062992125984"/>
  <pageSetup paperSize="9" scale="50" fitToHeight="0" orientation="landscape" r:id="rId1"/>
  <rowBreaks count="12" manualBreakCount="12">
    <brk id="17" max="16383" man="1"/>
    <brk id="37" max="16383" man="1"/>
    <brk id="48" max="16383" man="1"/>
    <brk id="52" max="16383" man="1"/>
    <brk id="65" max="16383" man="1"/>
    <brk id="78" max="16383" man="1"/>
    <brk id="84" max="16383" man="1"/>
    <brk id="104" max="16383" man="1"/>
    <brk id="117" max="16383" man="1"/>
    <brk id="126" max="16383" man="1"/>
    <brk id="134" max="16383" man="1"/>
    <brk id="14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0"/>
  <sheetViews>
    <sheetView topLeftCell="B52" workbookViewId="0">
      <selection activeCell="E70" sqref="E70"/>
    </sheetView>
  </sheetViews>
  <sheetFormatPr defaultRowHeight="15" x14ac:dyDescent="0.25"/>
  <cols>
    <col min="1" max="1" width="45" customWidth="1"/>
    <col min="2" max="2" width="12" customWidth="1"/>
    <col min="3" max="3" width="50.140625" customWidth="1"/>
    <col min="4" max="4" width="11" customWidth="1"/>
    <col min="5" max="6" width="13.85546875" bestFit="1" customWidth="1"/>
    <col min="7" max="8" width="12.7109375" bestFit="1" customWidth="1"/>
    <col min="9" max="9" width="11.7109375" bestFit="1" customWidth="1"/>
  </cols>
  <sheetData>
    <row r="2" spans="1:9" ht="18.75" x14ac:dyDescent="0.3">
      <c r="A2" s="23" t="s">
        <v>1076</v>
      </c>
      <c r="B2" s="24"/>
      <c r="C2" s="24"/>
      <c r="D2" s="91" t="s">
        <v>1056</v>
      </c>
      <c r="E2" s="12"/>
      <c r="F2" s="12"/>
      <c r="G2" s="12"/>
      <c r="H2" s="12"/>
      <c r="I2" s="12"/>
    </row>
    <row r="4" spans="1:9" ht="90" x14ac:dyDescent="0.25">
      <c r="A4" s="6" t="s">
        <v>0</v>
      </c>
      <c r="B4" s="6" t="s">
        <v>1054</v>
      </c>
      <c r="C4" s="6" t="s">
        <v>1055</v>
      </c>
      <c r="D4" s="862" t="s">
        <v>1052</v>
      </c>
      <c r="E4" s="5" t="s">
        <v>8</v>
      </c>
      <c r="F4" s="5" t="s">
        <v>201</v>
      </c>
      <c r="G4" s="5" t="s">
        <v>9</v>
      </c>
      <c r="H4" s="5" t="s">
        <v>10</v>
      </c>
      <c r="I4" s="8" t="s">
        <v>202</v>
      </c>
    </row>
    <row r="5" spans="1:9" ht="35.1" customHeight="1" x14ac:dyDescent="0.25">
      <c r="A5" s="777" t="s">
        <v>204</v>
      </c>
      <c r="B5" s="604" t="s">
        <v>603</v>
      </c>
      <c r="C5" s="475"/>
      <c r="D5" s="904"/>
      <c r="E5" s="898">
        <f>SUM('ΕKT 13 ΠΕΠ '!J3:J6)</f>
        <v>1360826</v>
      </c>
      <c r="F5" s="899">
        <f>SUM('ΕKT 13 ΠΕΠ '!K3:K6)</f>
        <v>477132</v>
      </c>
      <c r="G5" s="899">
        <f>SUM('ΕKT 13 ΠΕΠ '!L3:L6)</f>
        <v>0</v>
      </c>
      <c r="H5" s="899">
        <f>SUM('ΕKT 13 ΠΕΠ '!M3:M6)</f>
        <v>0</v>
      </c>
      <c r="I5" s="899">
        <f>SUM('ΕKT 13 ΠΕΠ '!N3:N6)</f>
        <v>0</v>
      </c>
    </row>
    <row r="6" spans="1:9" ht="30" x14ac:dyDescent="0.25">
      <c r="A6" s="777" t="s">
        <v>204</v>
      </c>
      <c r="B6" s="604" t="s">
        <v>604</v>
      </c>
      <c r="C6" s="475"/>
      <c r="D6" s="904"/>
      <c r="E6" s="898">
        <f>SUM('ΕKT 13 ΠΕΠ '!J7:J14)</f>
        <v>3579644.39</v>
      </c>
      <c r="F6" s="899">
        <f>SUM('ΕKT 13 ΠΕΠ '!K7:K14)</f>
        <v>2654254.5</v>
      </c>
      <c r="G6" s="899">
        <f>SUM('ΕKT 13 ΠΕΠ '!L7:L14)</f>
        <v>239464.72</v>
      </c>
      <c r="H6" s="899">
        <f>SUM('ΕKT 13 ΠΕΠ '!M7:M14)</f>
        <v>239464.72</v>
      </c>
      <c r="I6" s="899">
        <f>SUM('ΕKT 13 ΠΕΠ '!N7:N14)</f>
        <v>61162.31</v>
      </c>
    </row>
    <row r="7" spans="1:9" ht="30" x14ac:dyDescent="0.25">
      <c r="A7" s="777" t="s">
        <v>204</v>
      </c>
      <c r="B7" s="604" t="s">
        <v>605</v>
      </c>
      <c r="C7" s="370"/>
      <c r="D7" s="902"/>
      <c r="E7" s="898">
        <f>SUM('ΕKT 13 ΠΕΠ '!J15)</f>
        <v>6964669.7137500001</v>
      </c>
      <c r="F7" s="898">
        <f>SUM('ΕKT 13 ΠΕΠ '!K15)</f>
        <v>6964669.7137500001</v>
      </c>
      <c r="G7" s="900">
        <f>'ΕKT 13 ΠΕΠ '!L15</f>
        <v>1504261.7687955182</v>
      </c>
      <c r="H7" s="900">
        <f>'ΕKT 13 ΠΕΠ '!M15</f>
        <v>1016640.2</v>
      </c>
      <c r="I7" s="900">
        <f>SUM('ΕKT 13 ΠΕΠ '!N15)</f>
        <v>382379.82</v>
      </c>
    </row>
    <row r="8" spans="1:9" ht="30" x14ac:dyDescent="0.25">
      <c r="A8" s="777" t="s">
        <v>204</v>
      </c>
      <c r="B8" s="605" t="s">
        <v>932</v>
      </c>
      <c r="C8" s="545"/>
      <c r="D8" s="897"/>
      <c r="E8" s="898">
        <f>SUM('ΕKT 13 ΠΕΠ '!J16:J17)</f>
        <v>15153034.120000001</v>
      </c>
      <c r="F8" s="898">
        <f>SUM('ΕKT 13 ΠΕΠ '!K16:K17)</f>
        <v>11895600</v>
      </c>
      <c r="G8" s="898">
        <f>SUM('ΕKT 13 ΠΕΠ '!L16:L17)</f>
        <v>2135381.23</v>
      </c>
      <c r="H8" s="898">
        <f>SUM('ΕKT 13 ΠΕΠ '!M16:M17)</f>
        <v>2135381.23</v>
      </c>
      <c r="I8" s="898">
        <f>SUM('ΕKT 13 ΠΕΠ '!N16:N17)</f>
        <v>0</v>
      </c>
    </row>
    <row r="9" spans="1:9" ht="30" x14ac:dyDescent="0.25">
      <c r="A9" s="777" t="s">
        <v>204</v>
      </c>
      <c r="B9" s="903"/>
      <c r="C9" s="901" t="s">
        <v>607</v>
      </c>
      <c r="D9" s="543">
        <f>COUNTA('ΕKT 13 ΠΕΠ '!I3:I17)</f>
        <v>15</v>
      </c>
      <c r="E9" s="905">
        <f>'ΕΚΤ 13 ΠΕΠ ΜΕΡΙΚΟ ΣΥΝΟΛΟ'!E7+'ΕΚΤ 13 ΠΕΠ ΜΕΡΙΚΟ ΣΥΝΟΛΟ'!E6+'ΕΚΤ 13 ΠΕΠ ΜΕΡΙΚΟ ΣΥΝΟΛΟ'!E5+E8</f>
        <v>27058174.223750003</v>
      </c>
      <c r="F9" s="905">
        <f>'ΕΚΤ 13 ΠΕΠ ΜΕΡΙΚΟ ΣΥΝΟΛΟ'!F7+'ΕΚΤ 13 ΠΕΠ ΜΕΡΙΚΟ ΣΥΝΟΛΟ'!F6+'ΕΚΤ 13 ΠΕΠ ΜΕΡΙΚΟ ΣΥΝΟΛΟ'!F5+F8</f>
        <v>21991656.213750001</v>
      </c>
      <c r="G9" s="905">
        <f>'ΕΚΤ 13 ΠΕΠ ΜΕΡΙΚΟ ΣΥΝΟΛΟ'!G7+'ΕΚΤ 13 ΠΕΠ ΜΕΡΙΚΟ ΣΥΝΟΛΟ'!G6+'ΕΚΤ 13 ΠΕΠ ΜΕΡΙΚΟ ΣΥΝΟΛΟ'!G5+G8</f>
        <v>3879107.7187955184</v>
      </c>
      <c r="H9" s="905">
        <f>'ΕΚΤ 13 ΠΕΠ ΜΕΡΙΚΟ ΣΥΝΟΛΟ'!H7+'ΕΚΤ 13 ΠΕΠ ΜΕΡΙΚΟ ΣΥΝΟΛΟ'!H6+'ΕΚΤ 13 ΠΕΠ ΜΕΡΙΚΟ ΣΥΝΟΛΟ'!H5+H8</f>
        <v>3391486.15</v>
      </c>
      <c r="I9" s="905">
        <f>'ΕΚΤ 13 ΠΕΠ ΜΕΡΙΚΟ ΣΥΝΟΛΟ'!I7+'ΕΚΤ 13 ΠΕΠ ΜΕΡΙΚΟ ΣΥΝΟΛΟ'!I6+'ΕΚΤ 13 ΠΕΠ ΜΕΡΙΚΟ ΣΥΝΟΛΟ'!I5+I8</f>
        <v>443542.13</v>
      </c>
    </row>
    <row r="10" spans="1:9" ht="24.95" customHeight="1" x14ac:dyDescent="0.25">
      <c r="A10" s="778" t="s">
        <v>28</v>
      </c>
      <c r="B10" s="913" t="s">
        <v>603</v>
      </c>
      <c r="C10" s="149"/>
      <c r="D10" s="149"/>
      <c r="E10" s="906">
        <f>SUM('ΕKT 13 ΠΕΠ '!J18:J26)</f>
        <v>4379524.58</v>
      </c>
      <c r="F10" s="907">
        <f>SUM('ΕKT 13 ΠΕΠ '!K18:K26)</f>
        <v>1014079.2</v>
      </c>
      <c r="G10" s="907">
        <f>SUM('ΕKT 13 ΠΕΠ '!L18:L26)</f>
        <v>0</v>
      </c>
      <c r="H10" s="907">
        <f>SUM('ΕKT 13 ΠΕΠ '!M18:M26)</f>
        <v>0</v>
      </c>
      <c r="I10" s="907">
        <f>SUM('ΕKT 13 ΠΕΠ '!N18:N26)</f>
        <v>0</v>
      </c>
    </row>
    <row r="11" spans="1:9" ht="24.95" customHeight="1" x14ac:dyDescent="0.25">
      <c r="A11" s="778" t="s">
        <v>28</v>
      </c>
      <c r="B11" s="779" t="s">
        <v>604</v>
      </c>
      <c r="C11" s="149"/>
      <c r="D11" s="149"/>
      <c r="E11" s="906">
        <f>SUM('ΕKT 13 ΠΕΠ '!J27:J33)</f>
        <v>3031945.2199999997</v>
      </c>
      <c r="F11" s="907">
        <f>SUM('ΕKT 13 ΠΕΠ '!K27:K33)</f>
        <v>1414810.97</v>
      </c>
      <c r="G11" s="907">
        <f>SUM('ΕKT 13 ΠΕΠ '!L27:L33)</f>
        <v>152543.31</v>
      </c>
      <c r="H11" s="907">
        <f>SUM('ΕKT 13 ΠΕΠ '!M27:M33)</f>
        <v>152543.31</v>
      </c>
      <c r="I11" s="907">
        <f>SUM('ΕKT 13 ΠΕΠ '!N27:N33)</f>
        <v>5370.45</v>
      </c>
    </row>
    <row r="12" spans="1:9" ht="24.95" customHeight="1" x14ac:dyDescent="0.25">
      <c r="A12" s="778" t="s">
        <v>28</v>
      </c>
      <c r="B12" s="779" t="s">
        <v>605</v>
      </c>
      <c r="C12" s="149"/>
      <c r="D12" s="149"/>
      <c r="E12" s="907">
        <f>SUM('ΕKT 13 ΠΕΠ '!J34:J35)</f>
        <v>10823793.75</v>
      </c>
      <c r="F12" s="907">
        <f>SUM('ΕKT 13 ΠΕΠ '!K34:K35)</f>
        <v>10823793.75</v>
      </c>
      <c r="G12" s="907">
        <f>SUM('ΕKT 13 ΠΕΠ '!L34:L35)</f>
        <v>3923320.1493487391</v>
      </c>
      <c r="H12" s="907">
        <f>SUM('ΕKT 13 ΠΕΠ '!M34:M35)</f>
        <v>3323152.39</v>
      </c>
      <c r="I12" s="907">
        <f>SUM('ΕKT 13 ΠΕΠ '!N34:N35)</f>
        <v>880948.48178437492</v>
      </c>
    </row>
    <row r="13" spans="1:9" ht="24.95" customHeight="1" x14ac:dyDescent="0.25">
      <c r="A13" s="778" t="s">
        <v>28</v>
      </c>
      <c r="B13" s="779" t="s">
        <v>932</v>
      </c>
      <c r="C13" s="549"/>
      <c r="D13" s="549"/>
      <c r="E13" s="907">
        <f>SUM('ΕKT 13 ΠΕΠ '!J36:J37)</f>
        <v>39413001.519999996</v>
      </c>
      <c r="F13" s="907">
        <f>SUM('ΕKT 13 ΠΕΠ '!K36:K37)</f>
        <v>34850520</v>
      </c>
      <c r="G13" s="907">
        <f>SUM('ΕKT 13 ΠΕΠ '!L36:L37)</f>
        <v>4122288.7</v>
      </c>
      <c r="H13" s="907">
        <f>SUM('ΕKT 13 ΠΕΠ '!M36:M37)</f>
        <v>4122288.7</v>
      </c>
      <c r="I13" s="907">
        <f>SUM('ΕKT 13 ΠΕΠ '!N36:N37)</f>
        <v>0</v>
      </c>
    </row>
    <row r="14" spans="1:9" ht="24.95" customHeight="1" x14ac:dyDescent="0.25">
      <c r="A14" s="778" t="s">
        <v>28</v>
      </c>
      <c r="B14" s="779"/>
      <c r="C14" s="146" t="s">
        <v>608</v>
      </c>
      <c r="D14" s="149">
        <f>COUNTA('ΕKT 13 ΠΕΠ '!I18:I37)</f>
        <v>20</v>
      </c>
      <c r="E14" s="908">
        <f>'ΕΚΤ 13 ΠΕΠ ΜΕΡΙΚΟ ΣΥΝΟΛΟ'!E12+'ΕΚΤ 13 ΠΕΠ ΜΕΡΙΚΟ ΣΥΝΟΛΟ'!E11+'ΕΚΤ 13 ΠΕΠ ΜΕΡΙΚΟ ΣΥΝΟΛΟ'!E10+E13</f>
        <v>57648265.069999993</v>
      </c>
      <c r="F14" s="908">
        <f>'ΕΚΤ 13 ΠΕΠ ΜΕΡΙΚΟ ΣΥΝΟΛΟ'!F12+'ΕΚΤ 13 ΠΕΠ ΜΕΡΙΚΟ ΣΥΝΟΛΟ'!F11+'ΕΚΤ 13 ΠΕΠ ΜΕΡΙΚΟ ΣΥΝΟΛΟ'!F10+F13</f>
        <v>48103203.920000002</v>
      </c>
      <c r="G14" s="908">
        <f>'ΕΚΤ 13 ΠΕΠ ΜΕΡΙΚΟ ΣΥΝΟΛΟ'!G12+'ΕΚΤ 13 ΠΕΠ ΜΕΡΙΚΟ ΣΥΝΟΛΟ'!G11+'ΕΚΤ 13 ΠΕΠ ΜΕΡΙΚΟ ΣΥΝΟΛΟ'!G10+G13</f>
        <v>8198152.1593487393</v>
      </c>
      <c r="H14" s="908">
        <f>'ΕΚΤ 13 ΠΕΠ ΜΕΡΙΚΟ ΣΥΝΟΛΟ'!H12+'ΕΚΤ 13 ΠΕΠ ΜΕΡΙΚΟ ΣΥΝΟΛΟ'!H11+'ΕΚΤ 13 ΠΕΠ ΜΕΡΙΚΟ ΣΥΝΟΛΟ'!H10+H13</f>
        <v>7597984.4000000004</v>
      </c>
      <c r="I14" s="908">
        <f>'ΕΚΤ 13 ΠΕΠ ΜΕΡΙΚΟ ΣΥΝΟΛΟ'!I12+'ΕΚΤ 13 ΠΕΠ ΜΕΡΙΚΟ ΣΥΝΟΛΟ'!I11+'ΕΚΤ 13 ΠΕΠ ΜΕΡΙΚΟ ΣΥΝΟΛΟ'!I10</f>
        <v>886318.93178437487</v>
      </c>
    </row>
    <row r="15" spans="1:9" ht="24.95" customHeight="1" x14ac:dyDescent="0.25">
      <c r="A15" s="780" t="s">
        <v>206</v>
      </c>
      <c r="B15" s="780" t="s">
        <v>603</v>
      </c>
      <c r="C15" s="448"/>
      <c r="D15" s="567"/>
      <c r="E15" s="909">
        <f>SUM('ΕKT 13 ΠΕΠ '!J38:J40)</f>
        <v>779267</v>
      </c>
      <c r="F15" s="909">
        <f>SUM('ΕKT 13 ΠΕΠ '!K38:K40)</f>
        <v>779265.65999999992</v>
      </c>
      <c r="G15" s="909">
        <f>SUM('ΕKT 13 ΠΕΠ '!L38:L40)</f>
        <v>0</v>
      </c>
      <c r="H15" s="909">
        <f>SUM('ΕKT 13 ΠΕΠ '!M38:M40)</f>
        <v>0</v>
      </c>
      <c r="I15" s="909">
        <f>SUM('ΕKT 13 ΠΕΠ '!N38:N40)</f>
        <v>0</v>
      </c>
    </row>
    <row r="16" spans="1:9" ht="24.95" customHeight="1" x14ac:dyDescent="0.25">
      <c r="A16" s="780" t="s">
        <v>206</v>
      </c>
      <c r="B16" s="780" t="s">
        <v>604</v>
      </c>
      <c r="C16" s="448"/>
      <c r="D16" s="567"/>
      <c r="E16" s="909">
        <f>SUM('ΕKT 13 ΠΕΠ '!J41:J44)</f>
        <v>887714.43</v>
      </c>
      <c r="F16" s="910">
        <f>SUM('ΕKT 13 ΠΕΠ '!K41:K44)</f>
        <v>886949.43</v>
      </c>
      <c r="G16" s="910">
        <f>SUM('ΕKT 13 ΠΕΠ '!L41:L44)</f>
        <v>243888.86</v>
      </c>
      <c r="H16" s="910">
        <f>SUM('ΕKT 13 ΠΕΠ '!M41:M44)</f>
        <v>239416.27</v>
      </c>
      <c r="I16" s="910">
        <f>SUM('ΕKT 13 ΠΕΠ '!N41:N44)</f>
        <v>0</v>
      </c>
    </row>
    <row r="17" spans="1:9" ht="24.95" customHeight="1" x14ac:dyDescent="0.25">
      <c r="A17" s="780" t="s">
        <v>206</v>
      </c>
      <c r="B17" s="780" t="s">
        <v>605</v>
      </c>
      <c r="C17" s="448"/>
      <c r="D17" s="567"/>
      <c r="E17" s="909">
        <f>SUM('ΕKT 13 ΠΕΠ '!J45)</f>
        <v>1912634.64</v>
      </c>
      <c r="F17" s="910">
        <f>SUM('ΕKT 13 ΠΕΠ '!K45)</f>
        <v>1212634.6399999999</v>
      </c>
      <c r="G17" s="910">
        <f>SUM('ΕKT 13 ΠΕΠ '!L45)</f>
        <v>321481.21999999997</v>
      </c>
      <c r="H17" s="910">
        <f>SUM('ΕKT 13 ΠΕΠ '!M45)</f>
        <v>239139.19</v>
      </c>
      <c r="I17" s="909">
        <f>SUM('ΕKT 13 ΠΕΠ '!N45)</f>
        <v>89619.771674999996</v>
      </c>
    </row>
    <row r="18" spans="1:9" ht="24.95" customHeight="1" x14ac:dyDescent="0.25">
      <c r="A18" s="780" t="s">
        <v>206</v>
      </c>
      <c r="B18" s="780" t="s">
        <v>932</v>
      </c>
      <c r="C18" s="563"/>
      <c r="D18" s="568"/>
      <c r="E18" s="909">
        <f>SUM('ΕKT 13 ΠΕΠ '!J46)</f>
        <v>5356640</v>
      </c>
      <c r="F18" s="909">
        <f>SUM('ΕKT 13 ΠΕΠ '!K46)</f>
        <v>5351640</v>
      </c>
      <c r="G18" s="909">
        <f>SUM('ΕKT 13 ΠΕΠ '!L46)</f>
        <v>985142.69</v>
      </c>
      <c r="H18" s="909">
        <f>SUM('ΕKT 13 ΠΕΠ '!M46)</f>
        <v>985142.69</v>
      </c>
      <c r="I18" s="909">
        <f>SUM('ΕKT 13 ΠΕΠ '!N46)</f>
        <v>0</v>
      </c>
    </row>
    <row r="19" spans="1:9" ht="24.95" customHeight="1" x14ac:dyDescent="0.25">
      <c r="A19" s="780" t="s">
        <v>206</v>
      </c>
      <c r="B19" s="780"/>
      <c r="C19" s="222" t="s">
        <v>609</v>
      </c>
      <c r="D19" s="460">
        <f>COUNTA('ΕKT 13 ΠΕΠ '!I38:I46)</f>
        <v>9</v>
      </c>
      <c r="E19" s="911">
        <f>'ΕΚΤ 13 ΠΕΠ ΜΕΡΙΚΟ ΣΥΝΟΛΟ'!E17+'ΕΚΤ 13 ΠΕΠ ΜΕΡΙΚΟ ΣΥΝΟΛΟ'!E16+'ΕΚΤ 13 ΠΕΠ ΜΕΡΙΚΟ ΣΥΝΟΛΟ'!E15+E18</f>
        <v>8936256.0700000003</v>
      </c>
      <c r="F19" s="911">
        <f>'ΕΚΤ 13 ΠΕΠ ΜΕΡΙΚΟ ΣΥΝΟΛΟ'!F17+'ΕΚΤ 13 ΠΕΠ ΜΕΡΙΚΟ ΣΥΝΟΛΟ'!F16+'ΕΚΤ 13 ΠΕΠ ΜΕΡΙΚΟ ΣΥΝΟΛΟ'!F15+F18</f>
        <v>8230489.7299999995</v>
      </c>
      <c r="G19" s="911">
        <f>'ΕΚΤ 13 ΠΕΠ ΜΕΡΙΚΟ ΣΥΝΟΛΟ'!G17+'ΕΚΤ 13 ΠΕΠ ΜΕΡΙΚΟ ΣΥΝΟΛΟ'!G16+'ΕΚΤ 13 ΠΕΠ ΜΕΡΙΚΟ ΣΥΝΟΛΟ'!G15+G18</f>
        <v>1550512.77</v>
      </c>
      <c r="H19" s="911">
        <f>'ΕΚΤ 13 ΠΕΠ ΜΕΡΙΚΟ ΣΥΝΟΛΟ'!H17+'ΕΚΤ 13 ΠΕΠ ΜΕΡΙΚΟ ΣΥΝΟΛΟ'!H16+'ΕΚΤ 13 ΠΕΠ ΜΕΡΙΚΟ ΣΥΝΟΛΟ'!H15+H18</f>
        <v>1463698.15</v>
      </c>
      <c r="I19" s="911">
        <f>'ΕΚΤ 13 ΠΕΠ ΜΕΡΙΚΟ ΣΥΝΟΛΟ'!I17+'ΕΚΤ 13 ΠΕΠ ΜΕΡΙΚΟ ΣΥΝΟΛΟ'!I16+'ΕΚΤ 13 ΠΕΠ ΜΕΡΙΚΟ ΣΥΝΟΛΟ'!I15+I18</f>
        <v>89619.771674999996</v>
      </c>
    </row>
    <row r="20" spans="1:9" ht="24.95" customHeight="1" x14ac:dyDescent="0.25">
      <c r="A20" s="781" t="s">
        <v>40</v>
      </c>
      <c r="B20" s="781" t="s">
        <v>803</v>
      </c>
      <c r="C20" s="463"/>
      <c r="D20" s="577"/>
      <c r="E20" s="606">
        <f>SUM('ΕKT 13 ΠΕΠ '!J47:J49)</f>
        <v>1147981</v>
      </c>
      <c r="F20" s="465">
        <f>SUM('ΕKT 13 ΠΕΠ '!K47:K49)</f>
        <v>338690</v>
      </c>
      <c r="G20" s="465">
        <f>SUM('ΕKT 13 ΠΕΠ '!L47:L49)</f>
        <v>0</v>
      </c>
      <c r="H20" s="465">
        <f>SUM('ΕKT 13 ΠΕΠ '!M47:M49)</f>
        <v>0</v>
      </c>
      <c r="I20" s="466">
        <f>SUM('ΕKT 13 ΠΕΠ '!N47:N49)</f>
        <v>0</v>
      </c>
    </row>
    <row r="21" spans="1:9" ht="24.95" customHeight="1" x14ac:dyDescent="0.25">
      <c r="A21" s="781" t="s">
        <v>40</v>
      </c>
      <c r="B21" s="781" t="s">
        <v>951</v>
      </c>
      <c r="C21" s="912"/>
      <c r="D21" s="715"/>
      <c r="E21" s="712">
        <f>'ΕKT 13 ΠΕΠ '!J50</f>
        <v>346500</v>
      </c>
      <c r="F21" s="718">
        <f>'ΕKT 13 ΠΕΠ '!K50</f>
        <v>0</v>
      </c>
      <c r="G21" s="718">
        <f>'ΕKT 13 ΠΕΠ '!L50</f>
        <v>0</v>
      </c>
      <c r="H21" s="718">
        <f>'ΕKT 13 ΠΕΠ '!M50</f>
        <v>0</v>
      </c>
      <c r="I21" s="718">
        <f>'ΕKT 13 ΠΕΠ '!N50</f>
        <v>0</v>
      </c>
    </row>
    <row r="22" spans="1:9" ht="24.95" customHeight="1" x14ac:dyDescent="0.25">
      <c r="A22" s="781" t="s">
        <v>40</v>
      </c>
      <c r="B22" s="781" t="s">
        <v>605</v>
      </c>
      <c r="C22" s="711"/>
      <c r="D22" s="758"/>
      <c r="E22" s="759">
        <f>'ΕKT 13 ΠΕΠ '!J51</f>
        <v>2048432.2456500002</v>
      </c>
      <c r="F22" s="759">
        <f>'ΕKT 13 ΠΕΠ '!K51</f>
        <v>2048432.2456500002</v>
      </c>
      <c r="G22" s="759">
        <f>'ΕKT 13 ΠΕΠ '!L51</f>
        <v>212798.16</v>
      </c>
      <c r="H22" s="759">
        <f>'ΕKT 13 ΠΕΠ '!M51</f>
        <v>94916.56</v>
      </c>
      <c r="I22" s="759">
        <f>'ΕKT 13 ΠΕΠ '!N51</f>
        <v>39023.43</v>
      </c>
    </row>
    <row r="23" spans="1:9" ht="24.95" customHeight="1" x14ac:dyDescent="0.25">
      <c r="A23" s="781" t="s">
        <v>40</v>
      </c>
      <c r="B23" s="781" t="s">
        <v>932</v>
      </c>
      <c r="C23" s="463"/>
      <c r="D23" s="577"/>
      <c r="E23" s="606">
        <f>'ΕKT 13 ΠΕΠ '!J52</f>
        <v>8160800</v>
      </c>
      <c r="F23" s="606">
        <f>'ΕKT 13 ΠΕΠ '!K52</f>
        <v>8155800</v>
      </c>
      <c r="G23" s="606">
        <f>'ΕKT 13 ΠΕΠ '!L52</f>
        <v>252325.6</v>
      </c>
      <c r="H23" s="606">
        <f>'ΕKT 13 ΠΕΠ '!M52</f>
        <v>252325.6</v>
      </c>
      <c r="I23" s="606">
        <f>'ΕKT 13 ΠΕΠ '!N52</f>
        <v>0</v>
      </c>
    </row>
    <row r="24" spans="1:9" ht="24.95" customHeight="1" x14ac:dyDescent="0.25">
      <c r="A24" s="781" t="s">
        <v>40</v>
      </c>
      <c r="B24" s="781"/>
      <c r="C24" s="396" t="s">
        <v>612</v>
      </c>
      <c r="D24" s="578">
        <f>COUNTA('ΕKT 13 ΠΕΠ '!I47:I52)</f>
        <v>6</v>
      </c>
      <c r="E24" s="467">
        <f>'ΕΚΤ 13 ΠΕΠ ΜΕΡΙΚΟ ΣΥΝΟΛΟ'!E20+'ΕΚΤ 13 ΠΕΠ ΜΕΡΙΚΟ ΣΥΝΟΛΟ'!E21+'ΕΚΤ 13 ΠΕΠ ΜΕΡΙΚΟ ΣΥΝΟΛΟ'!E22+E23</f>
        <v>11703713.245650001</v>
      </c>
      <c r="F24" s="467">
        <f>'ΕΚΤ 13 ΠΕΠ ΜΕΡΙΚΟ ΣΥΝΟΛΟ'!F20+'ΕΚΤ 13 ΠΕΠ ΜΕΡΙΚΟ ΣΥΝΟΛΟ'!F21+'ΕΚΤ 13 ΠΕΠ ΜΕΡΙΚΟ ΣΥΝΟΛΟ'!F22+F23</f>
        <v>10542922.245650001</v>
      </c>
      <c r="G24" s="467">
        <f>'ΕΚΤ 13 ΠΕΠ ΜΕΡΙΚΟ ΣΥΝΟΛΟ'!G20+'ΕΚΤ 13 ΠΕΠ ΜΕΡΙΚΟ ΣΥΝΟΛΟ'!G21+'ΕΚΤ 13 ΠΕΠ ΜΕΡΙΚΟ ΣΥΝΟΛΟ'!G22+G23</f>
        <v>465123.76</v>
      </c>
      <c r="H24" s="467">
        <f>'ΕΚΤ 13 ΠΕΠ ΜΕΡΙΚΟ ΣΥΝΟΛΟ'!H20+'ΕΚΤ 13 ΠΕΠ ΜΕΡΙΚΟ ΣΥΝΟΛΟ'!H21+'ΕΚΤ 13 ΠΕΠ ΜΕΡΙΚΟ ΣΥΝΟΛΟ'!H22+H23</f>
        <v>347242.16000000003</v>
      </c>
      <c r="I24" s="467">
        <f>'ΕΚΤ 13 ΠΕΠ ΜΕΡΙΚΟ ΣΥΝΟΛΟ'!I20+'ΕΚΤ 13 ΠΕΠ ΜΕΡΙΚΟ ΣΥΝΟΛΟ'!I21+'ΕΚΤ 13 ΠΕΠ ΜΕΡΙΚΟ ΣΥΝΟΛΟ'!I22+I23</f>
        <v>39023.43</v>
      </c>
    </row>
    <row r="25" spans="1:9" ht="24.95" customHeight="1" x14ac:dyDescent="0.25">
      <c r="A25" s="776" t="s">
        <v>15</v>
      </c>
      <c r="B25" s="364" t="s">
        <v>603</v>
      </c>
      <c r="C25" s="370"/>
      <c r="D25" s="611"/>
      <c r="E25" s="547">
        <f>SUM('ΕKT 13 ΠΕΠ '!J53:J60)</f>
        <v>3476313.03</v>
      </c>
      <c r="F25" s="547">
        <f>SUM('ΕKT 13 ΠΕΠ '!K53:K60)</f>
        <v>1200693.1499999999</v>
      </c>
      <c r="G25" s="547">
        <f>SUM('ΕKT 13 ΠΕΠ '!L53:L60)</f>
        <v>230928.78</v>
      </c>
      <c r="H25" s="547">
        <f>SUM('ΕKT 13 ΠΕΠ '!L53:L60)</f>
        <v>230928.78</v>
      </c>
      <c r="I25" s="547">
        <f>SUM('ΕKT 13 ΠΕΠ '!N53:N60)</f>
        <v>107098.88</v>
      </c>
    </row>
    <row r="26" spans="1:9" ht="24.95" customHeight="1" x14ac:dyDescent="0.25">
      <c r="A26" s="776" t="s">
        <v>15</v>
      </c>
      <c r="B26" s="475" t="s">
        <v>604</v>
      </c>
      <c r="C26" s="341"/>
      <c r="D26" s="570"/>
      <c r="E26" s="439">
        <f>SUM('ΕKT 13 ΠΕΠ '!J61:J63)</f>
        <v>579047.66999999993</v>
      </c>
      <c r="F26" s="439">
        <f>SUM('ΕKT 13 ΠΕΠ '!K61:K63)</f>
        <v>522228.87</v>
      </c>
      <c r="G26" s="439">
        <f>SUM('ΕKT 13 ΠΕΠ '!L61:L63)</f>
        <v>118288.73</v>
      </c>
      <c r="H26" s="439">
        <f>SUM('ΕKT 13 ΠΕΠ '!M61:M63)</f>
        <v>118288.73</v>
      </c>
      <c r="I26" s="476">
        <f>SUM('ΕKT 13 ΠΕΠ '!N61:N63)</f>
        <v>0</v>
      </c>
    </row>
    <row r="27" spans="1:9" ht="24.95" customHeight="1" x14ac:dyDescent="0.25">
      <c r="A27" s="776" t="s">
        <v>15</v>
      </c>
      <c r="B27" s="364" t="s">
        <v>605</v>
      </c>
      <c r="C27" s="424"/>
      <c r="D27" s="571"/>
      <c r="E27" s="439">
        <f>SUM('ΕKT 13 ΠΕΠ '!J64)</f>
        <v>4506550.9400000004</v>
      </c>
      <c r="F27" s="439">
        <f>SUM('ΕKT 13 ΠΕΠ '!K64)</f>
        <v>4506550.9400000004</v>
      </c>
      <c r="G27" s="439">
        <f>SUM('ΕKT 13 ΠΕΠ '!L64)</f>
        <v>1731956.47</v>
      </c>
      <c r="H27" s="439">
        <f>SUM('ΕKT 13 ΠΕΠ '!M64)</f>
        <v>1302511.74</v>
      </c>
      <c r="I27" s="476">
        <f>SUM('ΕKT 13 ΠΕΠ '!N64)</f>
        <v>433714.37</v>
      </c>
    </row>
    <row r="28" spans="1:9" ht="24.95" customHeight="1" x14ac:dyDescent="0.25">
      <c r="A28" s="776" t="s">
        <v>15</v>
      </c>
      <c r="B28" s="914" t="s">
        <v>932</v>
      </c>
      <c r="C28" s="915"/>
      <c r="D28" s="904"/>
      <c r="E28" s="547">
        <f>'ΕKT 13 ΠΕΠ '!J65</f>
        <v>6074240</v>
      </c>
      <c r="F28" s="547">
        <f>'ΕKT 13 ΠΕΠ '!K65</f>
        <v>6069240</v>
      </c>
      <c r="G28" s="547">
        <f>'ΕKT 13 ΠΕΠ '!L65</f>
        <v>0</v>
      </c>
      <c r="H28" s="547">
        <f>'ΕKT 13 ΠΕΠ '!M65</f>
        <v>0</v>
      </c>
      <c r="I28" s="547">
        <f>'ΕKT 13 ΠΕΠ '!N65</f>
        <v>0</v>
      </c>
    </row>
    <row r="29" spans="1:9" ht="24.95" customHeight="1" x14ac:dyDescent="0.25">
      <c r="A29" s="776" t="s">
        <v>15</v>
      </c>
      <c r="B29" s="915"/>
      <c r="C29" s="895" t="s">
        <v>611</v>
      </c>
      <c r="D29" s="916">
        <f>COUNTA('ΕKT 13 ΠΕΠ '!I53:I65)</f>
        <v>13</v>
      </c>
      <c r="E29" s="430">
        <f>E28+'ΕΚΤ 13 ΠΕΠ ΜΕΡΙΚΟ ΣΥΝΟΛΟ'!E27+'ΕΚΤ 13 ΠΕΠ ΜΕΡΙΚΟ ΣΥΝΟΛΟ'!E26+'ΕΚΤ 13 ΠΕΠ ΜΕΡΙΚΟ ΣΥΝΟΛΟ'!E25</f>
        <v>14636151.640000001</v>
      </c>
      <c r="F29" s="430">
        <f>'ΕΚΤ 13 ΠΕΠ ΜΕΡΙΚΟ ΣΥΝΟΛΟ'!F27+'ΕΚΤ 13 ΠΕΠ ΜΕΡΙΚΟ ΣΥΝΟΛΟ'!F26+'ΕΚΤ 13 ΠΕΠ ΜΕΡΙΚΟ ΣΥΝΟΛΟ'!F25</f>
        <v>6229472.9600000009</v>
      </c>
      <c r="G29" s="430">
        <f>'ΕΚΤ 13 ΠΕΠ ΜΕΡΙΚΟ ΣΥΝΟΛΟ'!G27+'ΕΚΤ 13 ΠΕΠ ΜΕΡΙΚΟ ΣΥΝΟΛΟ'!G26+'ΕΚΤ 13 ΠΕΠ ΜΕΡΙΚΟ ΣΥΝΟΛΟ'!G25</f>
        <v>2081173.98</v>
      </c>
      <c r="H29" s="430">
        <f>'ΕΚΤ 13 ΠΕΠ ΜΕΡΙΚΟ ΣΥΝΟΛΟ'!H27+'ΕΚΤ 13 ΠΕΠ ΜΕΡΙΚΟ ΣΥΝΟΛΟ'!H26+'ΕΚΤ 13 ΠΕΠ ΜΕΡΙΚΟ ΣΥΝΟΛΟ'!H25</f>
        <v>1651729.25</v>
      </c>
      <c r="I29" s="482">
        <f>'ΕΚΤ 13 ΠΕΠ ΜΕΡΙΚΟ ΣΥΝΟΛΟ'!I27+'ΕΚΤ 13 ΠΕΠ ΜΕΡΙΚΟ ΣΥΝΟΛΟ'!I26+'ΕΚΤ 13 ΠΕΠ ΜΕΡΙΚΟ ΣΥΝΟΛΟ'!I25</f>
        <v>540813.25</v>
      </c>
    </row>
    <row r="30" spans="1:9" ht="24.95" customHeight="1" x14ac:dyDescent="0.25">
      <c r="A30" s="778" t="s">
        <v>33</v>
      </c>
      <c r="B30" s="778" t="s">
        <v>603</v>
      </c>
      <c r="C30" s="148"/>
      <c r="D30" s="579"/>
      <c r="E30" s="615">
        <f>SUM('ΕKT 13 ΠΕΠ '!J66:J70)</f>
        <v>1744190</v>
      </c>
      <c r="F30" s="483">
        <f>SUM('ΕKT 13 ΠΕΠ '!K66:K70)</f>
        <v>932076</v>
      </c>
      <c r="G30" s="483">
        <f>SUM('ΕKT 13 ΠΕΠ '!L66:L70)</f>
        <v>0</v>
      </c>
      <c r="H30" s="483">
        <f>SUM('ΕKT 13 ΠΕΠ '!M66:M70)</f>
        <v>0</v>
      </c>
      <c r="I30" s="484">
        <f>SUM('ΕKT 13 ΠΕΠ '!N66:N70)</f>
        <v>0</v>
      </c>
    </row>
    <row r="31" spans="1:9" ht="24.95" customHeight="1" x14ac:dyDescent="0.25">
      <c r="A31" s="778" t="s">
        <v>33</v>
      </c>
      <c r="B31" s="778" t="s">
        <v>604</v>
      </c>
      <c r="C31" s="148"/>
      <c r="D31" s="579"/>
      <c r="E31" s="198">
        <f>SUM('ΕKT 13 ΠΕΠ '!J71:J76)</f>
        <v>1269062.5</v>
      </c>
      <c r="F31" s="197">
        <f>SUM('ΕKT 13 ΠΕΠ '!K71:K76)</f>
        <v>1269055.75</v>
      </c>
      <c r="G31" s="197">
        <f>SUM('ΕKT 13 ΠΕΠ '!L71:L76)</f>
        <v>375244.36</v>
      </c>
      <c r="H31" s="197">
        <f>SUM('ΕKT 13 ΠΕΠ '!M71:M76)</f>
        <v>375244.36</v>
      </c>
      <c r="I31" s="484">
        <f>SUM('ΕKT 13 ΠΕΠ '!N71:N76)</f>
        <v>18873.18</v>
      </c>
    </row>
    <row r="32" spans="1:9" ht="24.95" customHeight="1" x14ac:dyDescent="0.25">
      <c r="A32" s="778" t="s">
        <v>33</v>
      </c>
      <c r="B32" s="778" t="s">
        <v>605</v>
      </c>
      <c r="C32" s="148"/>
      <c r="D32" s="579"/>
      <c r="E32" s="615">
        <f>SUM('ΕKT 13 ΠΕΠ '!J77)</f>
        <v>5200741.87</v>
      </c>
      <c r="F32" s="483">
        <f>SUM('ΕKT 13 ΠΕΠ '!K77)</f>
        <v>5200741.87</v>
      </c>
      <c r="G32" s="483">
        <f>SUM('ΕKT 13 ΠΕΠ '!L77)</f>
        <v>1087236.8581428574</v>
      </c>
      <c r="H32" s="483">
        <f>SUM('ΕKT 13 ΠΕΠ '!M77)</f>
        <v>960133.62</v>
      </c>
      <c r="I32" s="484">
        <f>SUM('ΕKT 13 ΠΕΠ '!N77)</f>
        <v>265567.22723375011</v>
      </c>
    </row>
    <row r="33" spans="1:9" ht="24.95" customHeight="1" x14ac:dyDescent="0.25">
      <c r="A33" s="778" t="s">
        <v>33</v>
      </c>
      <c r="B33" s="778" t="s">
        <v>932</v>
      </c>
      <c r="C33" s="593"/>
      <c r="D33" s="594"/>
      <c r="E33" s="616">
        <f>SUM('ΕKT 13 ΠΕΠ '!J78)</f>
        <v>10286000</v>
      </c>
      <c r="F33" s="484">
        <f>SUM('ΕKT 13 ΠΕΠ '!K78)</f>
        <v>10281000</v>
      </c>
      <c r="G33" s="484">
        <f>SUM('ΕKT 13 ΠΕΠ '!L78)</f>
        <v>1632784.96</v>
      </c>
      <c r="H33" s="484">
        <f>SUM('ΕKT 13 ΠΕΠ '!M78)</f>
        <v>1632784.96</v>
      </c>
      <c r="I33" s="484">
        <f>SUM('ΕKT 13 ΠΕΠ '!N78)</f>
        <v>0</v>
      </c>
    </row>
    <row r="34" spans="1:9" ht="24.95" customHeight="1" x14ac:dyDescent="0.25">
      <c r="A34" s="778" t="s">
        <v>33</v>
      </c>
      <c r="B34" s="778"/>
      <c r="C34" s="146" t="s">
        <v>610</v>
      </c>
      <c r="D34" s="580">
        <f>COUNTA('ΕKT 13 ΠΕΠ '!I66:I78)</f>
        <v>13</v>
      </c>
      <c r="E34" s="387">
        <f>'ΕΚΤ 13 ΠΕΠ ΜΕΡΙΚΟ ΣΥΝΟΛΟ'!E32+'ΕΚΤ 13 ΠΕΠ ΜΕΡΙΚΟ ΣΥΝΟΛΟ'!E31+'ΕΚΤ 13 ΠΕΠ ΜΕΡΙΚΟ ΣΥΝΟΛΟ'!E30+E33</f>
        <v>18499994.370000001</v>
      </c>
      <c r="F34" s="387">
        <f>'ΕΚΤ 13 ΠΕΠ ΜΕΡΙΚΟ ΣΥΝΟΛΟ'!F32+'ΕΚΤ 13 ΠΕΠ ΜΕΡΙΚΟ ΣΥΝΟΛΟ'!F31+'ΕΚΤ 13 ΠΕΠ ΜΕΡΙΚΟ ΣΥΝΟΛΟ'!F30+F33</f>
        <v>17682873.620000001</v>
      </c>
      <c r="G34" s="387">
        <f>'ΕΚΤ 13 ΠΕΠ ΜΕΡΙΚΟ ΣΥΝΟΛΟ'!G32+'ΕΚΤ 13 ΠΕΠ ΜΕΡΙΚΟ ΣΥΝΟΛΟ'!G31+'ΕΚΤ 13 ΠΕΠ ΜΕΡΙΚΟ ΣΥΝΟΛΟ'!G30+G33</f>
        <v>3095266.1781428573</v>
      </c>
      <c r="H34" s="387">
        <f>'ΕΚΤ 13 ΠΕΠ ΜΕΡΙΚΟ ΣΥΝΟΛΟ'!H32+'ΕΚΤ 13 ΠΕΠ ΜΕΡΙΚΟ ΣΥΝΟΛΟ'!H31+'ΕΚΤ 13 ΠΕΠ ΜΕΡΙΚΟ ΣΥΝΟΛΟ'!H30+H33</f>
        <v>2968162.94</v>
      </c>
      <c r="I34" s="387">
        <f>'ΕΚΤ 13 ΠΕΠ ΜΕΡΙΚΟ ΣΥΝΟΛΟ'!I32+'ΕΚΤ 13 ΠΕΠ ΜΕΡΙΚΟ ΣΥΝΟΛΟ'!I31+'ΕΚΤ 13 ΠΕΠ ΜΕΡΙΚΟ ΣΥΝΟΛΟ'!I30+I33</f>
        <v>284440.4072337501</v>
      </c>
    </row>
    <row r="35" spans="1:9" ht="24.95" customHeight="1" x14ac:dyDescent="0.25">
      <c r="A35" s="783" t="s">
        <v>198</v>
      </c>
      <c r="B35" s="783" t="s">
        <v>603</v>
      </c>
      <c r="C35" s="492"/>
      <c r="D35" s="581"/>
      <c r="E35" s="617">
        <f>SUM('ΕKT 13 ΠΕΠ '!J79:J80)</f>
        <v>413380</v>
      </c>
      <c r="F35" s="492">
        <f>SUM('ΕKT 13 ΠΕΠ '!K79:K80)</f>
        <v>0</v>
      </c>
      <c r="G35" s="492">
        <f>SUM('ΕKT 13 ΠΕΠ '!L79:L80)</f>
        <v>0</v>
      </c>
      <c r="H35" s="492">
        <f>SUM('ΕKT 13 ΠΕΠ '!M79:M80)</f>
        <v>0</v>
      </c>
      <c r="I35" s="494">
        <f>SUM('ΕKT 13 ΠΕΠ '!N79:N80)</f>
        <v>0</v>
      </c>
    </row>
    <row r="36" spans="1:9" ht="24.95" customHeight="1" x14ac:dyDescent="0.25">
      <c r="A36" s="783" t="s">
        <v>198</v>
      </c>
      <c r="B36" s="783" t="s">
        <v>604</v>
      </c>
      <c r="C36" s="492"/>
      <c r="D36" s="581"/>
      <c r="E36" s="617">
        <f>SUM('ΕKT 13 ΠΕΠ '!J81:J82)</f>
        <v>377640</v>
      </c>
      <c r="F36" s="495">
        <f>SUM('ΕKT 13 ΠΕΠ '!K81:K82)</f>
        <v>377640</v>
      </c>
      <c r="G36" s="495">
        <f>SUM('ΕKT 13 ΠΕΠ '!L81:L82)</f>
        <v>219656.75</v>
      </c>
      <c r="H36" s="495">
        <f>SUM('ΕKT 13 ΠΕΠ '!M81:M82)</f>
        <v>219656.75</v>
      </c>
      <c r="I36" s="496">
        <f>SUM('ΕKT 13 ΠΕΠ '!N81:N82)</f>
        <v>25022.19</v>
      </c>
    </row>
    <row r="37" spans="1:9" ht="24.95" customHeight="1" x14ac:dyDescent="0.25">
      <c r="A37" s="783" t="s">
        <v>198</v>
      </c>
      <c r="B37" s="783" t="s">
        <v>605</v>
      </c>
      <c r="C37" s="492"/>
      <c r="D37" s="581"/>
      <c r="E37" s="617">
        <f>SUM('ΕKT 13 ΠΕΠ '!J83)</f>
        <v>4485106</v>
      </c>
      <c r="F37" s="495">
        <f>SUM('ΕKT 13 ΠΕΠ '!K83)</f>
        <v>4485106</v>
      </c>
      <c r="G37" s="495">
        <f>SUM('ΕKT 13 ΠΕΠ '!L83)</f>
        <v>938054.64098039223</v>
      </c>
      <c r="H37" s="495">
        <f>SUM('ΕKT 13 ΠΕΠ '!M83)</f>
        <v>1012848.64</v>
      </c>
      <c r="I37" s="496">
        <f>SUM('ΕKT 13 ΠΕΠ '!N83)</f>
        <v>348703.68</v>
      </c>
    </row>
    <row r="38" spans="1:9" ht="24.95" customHeight="1" x14ac:dyDescent="0.25">
      <c r="A38" s="783" t="s">
        <v>198</v>
      </c>
      <c r="B38" s="783" t="s">
        <v>932</v>
      </c>
      <c r="C38" s="720"/>
      <c r="D38" s="721"/>
      <c r="E38" s="722">
        <f>'ΕKT 13 ΠΕΠ '!J84</f>
        <v>13885040</v>
      </c>
      <c r="F38" s="722">
        <f>'ΕKT 13 ΠΕΠ '!K84</f>
        <v>13880040</v>
      </c>
      <c r="G38" s="722">
        <f>'ΕKT 13 ΠΕΠ '!L84</f>
        <v>2196692.9300000002</v>
      </c>
      <c r="H38" s="722">
        <f>'ΕKT 13 ΠΕΠ '!M84</f>
        <v>2196692.9300000002</v>
      </c>
      <c r="I38" s="722">
        <f>'ΕKT 13 ΠΕΠ '!N84</f>
        <v>0</v>
      </c>
    </row>
    <row r="39" spans="1:9" ht="24.95" customHeight="1" x14ac:dyDescent="0.25">
      <c r="A39" s="783" t="s">
        <v>198</v>
      </c>
      <c r="B39" s="783"/>
      <c r="C39" s="497" t="s">
        <v>615</v>
      </c>
      <c r="D39" s="582">
        <f>COUNTA('ΕKT 13 ΠΕΠ '!I79:I84)</f>
        <v>6</v>
      </c>
      <c r="E39" s="498">
        <f>'ΕΚΤ 13 ΠΕΠ ΜΕΡΙΚΟ ΣΥΝΟΛΟ'!E37+'ΕΚΤ 13 ΠΕΠ ΜΕΡΙΚΟ ΣΥΝΟΛΟ'!E36+'ΕΚΤ 13 ΠΕΠ ΜΕΡΙΚΟ ΣΥΝΟΛΟ'!E35+E38</f>
        <v>19161166</v>
      </c>
      <c r="F39" s="498">
        <f>'ΕΚΤ 13 ΠΕΠ ΜΕΡΙΚΟ ΣΥΝΟΛΟ'!F37+'ΕΚΤ 13 ΠΕΠ ΜΕΡΙΚΟ ΣΥΝΟΛΟ'!F36+'ΕΚΤ 13 ΠΕΠ ΜΕΡΙΚΟ ΣΥΝΟΛΟ'!F35+F38</f>
        <v>18742786</v>
      </c>
      <c r="G39" s="498">
        <f>'ΕΚΤ 13 ΠΕΠ ΜΕΡΙΚΟ ΣΥΝΟΛΟ'!G37+'ΕΚΤ 13 ΠΕΠ ΜΕΡΙΚΟ ΣΥΝΟΛΟ'!G36+'ΕΚΤ 13 ΠΕΠ ΜΕΡΙΚΟ ΣΥΝΟΛΟ'!G35+G38</f>
        <v>3354404.3209803924</v>
      </c>
      <c r="H39" s="498">
        <f>'ΕΚΤ 13 ΠΕΠ ΜΕΡΙΚΟ ΣΥΝΟΛΟ'!H37+'ΕΚΤ 13 ΠΕΠ ΜΕΡΙΚΟ ΣΥΝΟΛΟ'!H36+'ΕΚΤ 13 ΠΕΠ ΜΕΡΙΚΟ ΣΥΝΟΛΟ'!H35+H38</f>
        <v>3429198.3200000003</v>
      </c>
      <c r="I39" s="498">
        <f>'ΕΚΤ 13 ΠΕΠ ΜΕΡΙΚΟ ΣΥΝΟΛΟ'!I37+'ΕΚΤ 13 ΠΕΠ ΜΕΡΙΚΟ ΣΥΝΟΛΟ'!I36+'ΕΚΤ 13 ΠΕΠ ΜΕΡΙΚΟ ΣΥΝΟΛΟ'!I35+I38</f>
        <v>373725.87</v>
      </c>
    </row>
    <row r="40" spans="1:9" ht="24.95" customHeight="1" x14ac:dyDescent="0.25">
      <c r="A40" s="784" t="s">
        <v>207</v>
      </c>
      <c r="B40" s="784" t="s">
        <v>603</v>
      </c>
      <c r="C40" s="499"/>
      <c r="D40" s="221"/>
      <c r="E40" s="618">
        <f>SUM('ΕKT 13 ΠΕΠ '!J85:J88)</f>
        <v>4387269.16</v>
      </c>
      <c r="F40" s="512">
        <f>SUM('ΕKT 13 ΠΕΠ '!K85:K88)</f>
        <v>0</v>
      </c>
      <c r="G40" s="512">
        <f>SUM('ΕKT 13 ΠΕΠ '!L85:L88)</f>
        <v>0</v>
      </c>
      <c r="H40" s="512">
        <f>SUM('ΕKT 13 ΠΕΠ '!M85:M88)</f>
        <v>0</v>
      </c>
      <c r="I40" s="512">
        <f>SUM('ΕKT 13 ΠΕΠ '!N85:N88)</f>
        <v>0</v>
      </c>
    </row>
    <row r="41" spans="1:9" ht="24.95" customHeight="1" x14ac:dyDescent="0.25">
      <c r="A41" s="784" t="s">
        <v>207</v>
      </c>
      <c r="B41" s="784" t="s">
        <v>604</v>
      </c>
      <c r="C41" s="499"/>
      <c r="D41" s="584"/>
      <c r="E41" s="618">
        <f>SUM('ΕKT 13 ΠΕΠ '!J89:J100)</f>
        <v>10424181.699999999</v>
      </c>
      <c r="F41" s="512">
        <f>SUM('ΕKT 13 ΠΕΠ '!K89:K100)</f>
        <v>1676499.84</v>
      </c>
      <c r="G41" s="512">
        <f>SUM('ΕKT 13 ΠΕΠ '!L89:L100)</f>
        <v>102084.47</v>
      </c>
      <c r="H41" s="512">
        <f>SUM('ΕKT 13 ΠΕΠ '!M89:M100)</f>
        <v>102084.47</v>
      </c>
      <c r="I41" s="513">
        <f>SUM('ΕKT 13 ΠΕΠ '!N89:N100)</f>
        <v>0</v>
      </c>
    </row>
    <row r="42" spans="1:9" ht="24.95" customHeight="1" x14ac:dyDescent="0.25">
      <c r="A42" s="784" t="s">
        <v>207</v>
      </c>
      <c r="B42" s="784" t="s">
        <v>605</v>
      </c>
      <c r="C42" s="499"/>
      <c r="D42" s="583"/>
      <c r="E42" s="618">
        <f>SUM('ΕKT 13 ΠΕΠ '!J101:J102)</f>
        <v>22123068.249120001</v>
      </c>
      <c r="F42" s="515">
        <f>SUM('ΕKT 13 ΠΕΠ '!K101:K102)</f>
        <v>22123068.249120001</v>
      </c>
      <c r="G42" s="515">
        <f>SUM('ΕKT 13 ΠΕΠ '!L101:L102)</f>
        <v>3515982.76</v>
      </c>
      <c r="H42" s="515">
        <f>SUM('ΕKT 13 ΠΕΠ '!M101:M102)</f>
        <v>4214115.91</v>
      </c>
      <c r="I42" s="513">
        <f>SUM('ΕKT 13 ΠΕΠ '!N101:N102)</f>
        <v>1149968.629828125</v>
      </c>
    </row>
    <row r="43" spans="1:9" ht="24.95" customHeight="1" x14ac:dyDescent="0.25">
      <c r="A43" s="784" t="s">
        <v>207</v>
      </c>
      <c r="B43" s="784" t="s">
        <v>932</v>
      </c>
      <c r="C43" s="598"/>
      <c r="D43" s="599"/>
      <c r="E43" s="619">
        <f>SUM('ΕKT 13 ΠΕΠ '!J103:J104)</f>
        <v>95182267.200000003</v>
      </c>
      <c r="F43" s="619">
        <f>SUM('ΕKT 13 ΠΕΠ '!K103:K104)</f>
        <v>90102960</v>
      </c>
      <c r="G43" s="619">
        <f>SUM('ΕKT 13 ΠΕΠ '!L103:L104)</f>
        <v>1513422.92</v>
      </c>
      <c r="H43" s="619">
        <f>SUM('ΕKT 13 ΠΕΠ '!M103:M104)</f>
        <v>1513422.92</v>
      </c>
      <c r="I43" s="619">
        <f>SUM('ΕKT 13 ΠΕΠ '!N103:N104)</f>
        <v>0</v>
      </c>
    </row>
    <row r="44" spans="1:9" ht="24.95" customHeight="1" x14ac:dyDescent="0.25">
      <c r="A44" s="784" t="s">
        <v>207</v>
      </c>
      <c r="B44" s="784"/>
      <c r="C44" s="156" t="s">
        <v>616</v>
      </c>
      <c r="D44" s="584">
        <f>COUNTA('ΕKT 13 ΠΕΠ '!I85:I104)</f>
        <v>20</v>
      </c>
      <c r="E44" s="461">
        <f>'ΕΚΤ 13 ΠΕΠ ΜΕΡΙΚΟ ΣΥΝΟΛΟ'!E42+'ΕΚΤ 13 ΠΕΠ ΜΕΡΙΚΟ ΣΥΝΟΛΟ'!E41+E43+'ΕΚΤ 13 ΠΕΠ ΜΕΡΙΚΟ ΣΥΝΟΛΟ'!E40</f>
        <v>132116786.30912</v>
      </c>
      <c r="F44" s="461">
        <f>'ΕΚΤ 13 ΠΕΠ ΜΕΡΙΚΟ ΣΥΝΟΛΟ'!F42+'ΕΚΤ 13 ΠΕΠ ΜΕΡΙΚΟ ΣΥΝΟΛΟ'!F41+F43+'ΕΚΤ 13 ΠΕΠ ΜΕΡΙΚΟ ΣΥΝΟΛΟ'!F40</f>
        <v>113902528.08912</v>
      </c>
      <c r="G44" s="461">
        <f>'ΕΚΤ 13 ΠΕΠ ΜΕΡΙΚΟ ΣΥΝΟΛΟ'!G42+'ΕΚΤ 13 ΠΕΠ ΜΕΡΙΚΟ ΣΥΝΟΛΟ'!G41+G43+'ΕΚΤ 13 ΠΕΠ ΜΕΡΙΚΟ ΣΥΝΟΛΟ'!G40</f>
        <v>5131490.1500000004</v>
      </c>
      <c r="H44" s="461">
        <f>'ΕΚΤ 13 ΠΕΠ ΜΕΡΙΚΟ ΣΥΝΟΛΟ'!H42+'ΕΚΤ 13 ΠΕΠ ΜΕΡΙΚΟ ΣΥΝΟΛΟ'!H41+H43+'ΕΚΤ 13 ΠΕΠ ΜΕΡΙΚΟ ΣΥΝΟΛΟ'!H40</f>
        <v>5829623.2999999998</v>
      </c>
      <c r="I44" s="461">
        <f>'ΕΚΤ 13 ΠΕΠ ΜΕΡΙΚΟ ΣΥΝΟΛΟ'!I42+'ΕΚΤ 13 ΠΕΠ ΜΕΡΙΚΟ ΣΥΝΟΛΟ'!I41+I43+'ΕΚΤ 13 ΠΕΠ ΜΕΡΙΚΟ ΣΥΝΟΛΟ'!I40</f>
        <v>1149968.629828125</v>
      </c>
    </row>
    <row r="45" spans="1:9" ht="24.95" customHeight="1" x14ac:dyDescent="0.25">
      <c r="A45" s="778" t="s">
        <v>18</v>
      </c>
      <c r="B45" s="778" t="s">
        <v>603</v>
      </c>
      <c r="C45" s="148"/>
      <c r="D45" s="579"/>
      <c r="E45" s="615">
        <f>SUM('ΕKT 13 ΠΕΠ '!J105:J108)</f>
        <v>2496547.23</v>
      </c>
      <c r="F45" s="483">
        <f>SUM('ΕKT 13 ΠΕΠ '!K105:K108)</f>
        <v>2496543.13</v>
      </c>
      <c r="G45" s="483">
        <f>SUM('ΕKT 13 ΠΕΠ '!L105:L108)</f>
        <v>0</v>
      </c>
      <c r="H45" s="483">
        <f>SUM('ΕKT 13 ΠΕΠ '!M105:M108)</f>
        <v>0</v>
      </c>
      <c r="I45" s="484">
        <f>SUM('ΕKT 13 ΠΕΠ '!N105:N108)</f>
        <v>0</v>
      </c>
    </row>
    <row r="46" spans="1:9" ht="24.95" customHeight="1" x14ac:dyDescent="0.25">
      <c r="A46" s="778" t="s">
        <v>18</v>
      </c>
      <c r="B46" s="778" t="s">
        <v>604</v>
      </c>
      <c r="C46" s="148"/>
      <c r="D46" s="579"/>
      <c r="E46" s="615">
        <f>SUM('ΕKT 13 ΠΕΠ '!J109:J115)</f>
        <v>3891228.0300000003</v>
      </c>
      <c r="F46" s="483">
        <f>SUM('ΕKT 13 ΠΕΠ '!K109:K115)</f>
        <v>1571298</v>
      </c>
      <c r="G46" s="483">
        <f>SUM('ΕKT 13 ΠΕΠ '!L109:L115)</f>
        <v>51305.54</v>
      </c>
      <c r="H46" s="483">
        <f>SUM('ΕKT 13 ΠΕΠ '!M109:M115)</f>
        <v>51305.54</v>
      </c>
      <c r="I46" s="484">
        <f>SUM('ΕKT 13 ΠΕΠ '!N109:N115)</f>
        <v>0</v>
      </c>
    </row>
    <row r="47" spans="1:9" ht="24.95" customHeight="1" x14ac:dyDescent="0.25">
      <c r="A47" s="778" t="s">
        <v>18</v>
      </c>
      <c r="B47" s="778" t="s">
        <v>605</v>
      </c>
      <c r="C47" s="148"/>
      <c r="D47" s="579"/>
      <c r="E47" s="615">
        <f>SUM('ΕKT 13 ΠΕΠ '!J116)</f>
        <v>9286226</v>
      </c>
      <c r="F47" s="483">
        <f>SUM('ΕKT 13 ΠΕΠ '!K116)</f>
        <v>9286226</v>
      </c>
      <c r="G47" s="483">
        <f>SUM('ΕKT 13 ΠΕΠ '!L116)</f>
        <v>1302719.1200000001</v>
      </c>
      <c r="H47" s="483">
        <f>SUM('ΕKT 13 ΠΕΠ '!M116)</f>
        <v>936545.69</v>
      </c>
      <c r="I47" s="484">
        <f>SUM('ΕKT 13 ΠΕΠ '!N116)</f>
        <v>353614.47</v>
      </c>
    </row>
    <row r="48" spans="1:9" ht="24.95" customHeight="1" x14ac:dyDescent="0.25">
      <c r="A48" s="778" t="s">
        <v>18</v>
      </c>
      <c r="B48" s="778" t="s">
        <v>932</v>
      </c>
      <c r="C48" s="148"/>
      <c r="D48" s="148"/>
      <c r="E48" s="198">
        <f>'ΕKT 13 ΠΕΠ '!J117</f>
        <v>16385600</v>
      </c>
      <c r="F48" s="197">
        <f>'ΕKT 13 ΠΕΠ '!K117</f>
        <v>16380600</v>
      </c>
      <c r="G48" s="197">
        <f>'ΕKT 13 ΠΕΠ '!L117</f>
        <v>3304421</v>
      </c>
      <c r="H48" s="197">
        <f>'ΕKT 13 ΠΕΠ '!M117</f>
        <v>3304421</v>
      </c>
      <c r="I48" s="197">
        <f>'ΕKT 13 ΠΕΠ '!N117</f>
        <v>0</v>
      </c>
    </row>
    <row r="49" spans="1:9" ht="24.95" customHeight="1" x14ac:dyDescent="0.25">
      <c r="A49" s="778" t="s">
        <v>18</v>
      </c>
      <c r="B49" s="778"/>
      <c r="C49" s="146" t="s">
        <v>617</v>
      </c>
      <c r="D49" s="580">
        <f>COUNTA('ΕKT 13 ΠΕΠ '!I105:I117)</f>
        <v>13</v>
      </c>
      <c r="E49" s="387">
        <f>'ΕΚΤ 13 ΠΕΠ ΜΕΡΙΚΟ ΣΥΝΟΛΟ'!E47+'ΕΚΤ 13 ΠΕΠ ΜΕΡΙΚΟ ΣΥΝΟΛΟ'!E46+'ΕΚΤ 13 ΠΕΠ ΜΕΡΙΚΟ ΣΥΝΟΛΟ'!E45+E48</f>
        <v>32059601.260000002</v>
      </c>
      <c r="F49" s="387">
        <f>'ΕΚΤ 13 ΠΕΠ ΜΕΡΙΚΟ ΣΥΝΟΛΟ'!F47+'ΕΚΤ 13 ΠΕΠ ΜΕΡΙΚΟ ΣΥΝΟΛΟ'!F46+'ΕΚΤ 13 ΠΕΠ ΜΕΡΙΚΟ ΣΥΝΟΛΟ'!F45+F48</f>
        <v>29734667.129999999</v>
      </c>
      <c r="G49" s="387">
        <f>'ΕΚΤ 13 ΠΕΠ ΜΕΡΙΚΟ ΣΥΝΟΛΟ'!G47+'ΕΚΤ 13 ΠΕΠ ΜΕΡΙΚΟ ΣΥΝΟΛΟ'!G46+'ΕΚΤ 13 ΠΕΠ ΜΕΡΙΚΟ ΣΥΝΟΛΟ'!G45+G48</f>
        <v>4658445.66</v>
      </c>
      <c r="H49" s="387">
        <f>'ΕΚΤ 13 ΠΕΠ ΜΕΡΙΚΟ ΣΥΝΟΛΟ'!H47+'ΕΚΤ 13 ΠΕΠ ΜΕΡΙΚΟ ΣΥΝΟΛΟ'!H46+'ΕΚΤ 13 ΠΕΠ ΜΕΡΙΚΟ ΣΥΝΟΛΟ'!H45+H48</f>
        <v>4292272.2300000004</v>
      </c>
      <c r="I49" s="387">
        <f>'ΕΚΤ 13 ΠΕΠ ΜΕΡΙΚΟ ΣΥΝΟΛΟ'!I47+'ΕΚΤ 13 ΠΕΠ ΜΕΡΙΚΟ ΣΥΝΟΛΟ'!I46+'ΕΚΤ 13 ΠΕΠ ΜΕΡΙΚΟ ΣΥΝΟΛΟ'!I45+I48</f>
        <v>353614.47</v>
      </c>
    </row>
    <row r="50" spans="1:9" ht="24.95" customHeight="1" x14ac:dyDescent="0.25">
      <c r="A50" s="784" t="s">
        <v>31</v>
      </c>
      <c r="B50" s="784" t="s">
        <v>603</v>
      </c>
      <c r="C50" s="499"/>
      <c r="D50" s="583"/>
      <c r="E50" s="512">
        <f>SUM('ΕKT 13 ΠΕΠ '!J118:J120)</f>
        <v>3933721</v>
      </c>
      <c r="F50" s="512">
        <f>SUM('ΕKT 13 ΠΕΠ '!K118:K120)</f>
        <v>926520</v>
      </c>
      <c r="G50" s="512">
        <f>SUM('ΕKT 13 ΠΕΠ '!L118:L120)</f>
        <v>179299.27</v>
      </c>
      <c r="H50" s="512">
        <f>SUM('ΕKT 13 ΠΕΠ '!M118:M120)</f>
        <v>179299.27</v>
      </c>
      <c r="I50" s="513">
        <f>SUM('ΕKT 13 ΠΕΠ '!N118:N120)</f>
        <v>0</v>
      </c>
    </row>
    <row r="51" spans="1:9" ht="24.95" customHeight="1" x14ac:dyDescent="0.25">
      <c r="A51" s="784" t="s">
        <v>31</v>
      </c>
      <c r="B51" s="784" t="s">
        <v>604</v>
      </c>
      <c r="C51" s="499"/>
      <c r="D51" s="583"/>
      <c r="E51" s="512">
        <f>SUM('ΕKT 13 ΠΕΠ '!J121:J124)</f>
        <v>1224444.5699999998</v>
      </c>
      <c r="F51" s="512">
        <f>SUM('ΕKT 13 ΠΕΠ '!K121:K124)</f>
        <v>732833.03</v>
      </c>
      <c r="G51" s="512">
        <f>SUM('ΕKT 13 ΠΕΠ '!L121:L124)</f>
        <v>398236.26</v>
      </c>
      <c r="H51" s="512">
        <f>SUM('ΕKT 13 ΠΕΠ '!M121:M124)</f>
        <v>398236.26</v>
      </c>
      <c r="I51" s="513">
        <f>SUM('ΕKT 13 ΠΕΠ '!N121:N124)</f>
        <v>0</v>
      </c>
    </row>
    <row r="52" spans="1:9" ht="24.95" customHeight="1" x14ac:dyDescent="0.25">
      <c r="A52" s="784" t="s">
        <v>31</v>
      </c>
      <c r="B52" s="784" t="s">
        <v>605</v>
      </c>
      <c r="C52" s="499"/>
      <c r="D52" s="583"/>
      <c r="E52" s="512">
        <f>'ΕKT 13 ΠΕΠ '!J125</f>
        <v>7374356.0843399996</v>
      </c>
      <c r="F52" s="512">
        <f>'ΕKT 13 ΠΕΠ '!K125</f>
        <v>7374356.0843399996</v>
      </c>
      <c r="G52" s="512">
        <f>'ΕKT 13 ΠΕΠ '!L125</f>
        <v>2168967.94</v>
      </c>
      <c r="H52" s="512">
        <f>'ΕKT 13 ΠΕΠ '!M125</f>
        <v>1616996.47</v>
      </c>
      <c r="I52" s="513">
        <f>'ΕKT 13 ΠΕΠ '!N125</f>
        <v>458635.72</v>
      </c>
    </row>
    <row r="53" spans="1:9" ht="24.95" customHeight="1" x14ac:dyDescent="0.25">
      <c r="A53" s="784" t="s">
        <v>31</v>
      </c>
      <c r="B53" s="784" t="s">
        <v>932</v>
      </c>
      <c r="C53" s="598"/>
      <c r="D53" s="599"/>
      <c r="E53" s="513">
        <f>'ΕKT 13 ΠΕΠ '!J126</f>
        <v>21743206</v>
      </c>
      <c r="F53" s="513">
        <f>'ΕKT 13 ΠΕΠ '!K126</f>
        <v>21733206</v>
      </c>
      <c r="G53" s="513">
        <f>'ΕKT 13 ΠΕΠ '!L126</f>
        <v>1574855.27</v>
      </c>
      <c r="H53" s="513">
        <f>'ΕKT 13 ΠΕΠ '!M126</f>
        <v>1574855.27</v>
      </c>
      <c r="I53" s="513">
        <f>'ΕKT 13 ΠΕΠ '!N126</f>
        <v>0</v>
      </c>
    </row>
    <row r="54" spans="1:9" ht="24.95" customHeight="1" x14ac:dyDescent="0.25">
      <c r="A54" s="784" t="s">
        <v>31</v>
      </c>
      <c r="B54" s="784"/>
      <c r="C54" s="156" t="s">
        <v>618</v>
      </c>
      <c r="D54" s="584">
        <f>COUNTA('ΕKT 13 ΠΕΠ '!I118:I126)</f>
        <v>9</v>
      </c>
      <c r="E54" s="519">
        <f>E53+'ΕΚΤ 13 ΠΕΠ ΜΕΡΙΚΟ ΣΥΝΟΛΟ'!E52+'ΕΚΤ 13 ΠΕΠ ΜΕΡΙΚΟ ΣΥΝΟΛΟ'!E51+'ΕΚΤ 13 ΠΕΠ ΜΕΡΙΚΟ ΣΥΝΟΛΟ'!E50</f>
        <v>34275727.654339999</v>
      </c>
      <c r="F54" s="519">
        <f>F53+'ΕΚΤ 13 ΠΕΠ ΜΕΡΙΚΟ ΣΥΝΟΛΟ'!F52+'ΕΚΤ 13 ΠΕΠ ΜΕΡΙΚΟ ΣΥΝΟΛΟ'!F51+'ΕΚΤ 13 ΠΕΠ ΜΕΡΙΚΟ ΣΥΝΟΛΟ'!F50</f>
        <v>30766915.11434</v>
      </c>
      <c r="G54" s="519">
        <f>G53+'ΕΚΤ 13 ΠΕΠ ΜΕΡΙΚΟ ΣΥΝΟΛΟ'!G52+'ΕΚΤ 13 ΠΕΠ ΜΕΡΙΚΟ ΣΥΝΟΛΟ'!G51+'ΕΚΤ 13 ΠΕΠ ΜΕΡΙΚΟ ΣΥΝΟΛΟ'!G50</f>
        <v>4321358.7399999993</v>
      </c>
      <c r="H54" s="519">
        <f>H53+'ΕΚΤ 13 ΠΕΠ ΜΕΡΙΚΟ ΣΥΝΟΛΟ'!H52+'ΕΚΤ 13 ΠΕΠ ΜΕΡΙΚΟ ΣΥΝΟΛΟ'!H51+'ΕΚΤ 13 ΠΕΠ ΜΕΡΙΚΟ ΣΥΝΟΛΟ'!H50</f>
        <v>3769387.27</v>
      </c>
      <c r="I54" s="519">
        <f>I53+'ΕΚΤ 13 ΠΕΠ ΜΕΡΙΚΟ ΣΥΝΟΛΟ'!I52+'ΕΚΤ 13 ΠΕΠ ΜΕΡΙΚΟ ΣΥΝΟΛΟ'!I51+'ΕΚΤ 13 ΠΕΠ ΜΕΡΙΚΟ ΣΥΝΟΛΟ'!I50</f>
        <v>458635.72</v>
      </c>
    </row>
    <row r="55" spans="1:9" ht="24.95" customHeight="1" x14ac:dyDescent="0.25">
      <c r="A55" s="786" t="s">
        <v>23</v>
      </c>
      <c r="B55" s="787" t="s">
        <v>603</v>
      </c>
      <c r="C55" s="252"/>
      <c r="D55" s="585"/>
      <c r="E55" s="521">
        <f>SUM('ΕKT 13 ΠΕΠ '!J127:J129)</f>
        <v>677594</v>
      </c>
      <c r="F55" s="521">
        <f>SUM('ΕKT 13 ΠΕΠ '!K127:K129)</f>
        <v>0</v>
      </c>
      <c r="G55" s="521">
        <f>SUM('ΕKT 13 ΠΕΠ '!L127:L129)</f>
        <v>0</v>
      </c>
      <c r="H55" s="521">
        <f>SUM('ΕKT 13 ΠΕΠ '!M127:M129)</f>
        <v>0</v>
      </c>
      <c r="I55" s="522">
        <f>SUM('ΕKT 13 ΠΕΠ '!N127:N129)</f>
        <v>0</v>
      </c>
    </row>
    <row r="56" spans="1:9" ht="24.95" customHeight="1" x14ac:dyDescent="0.25">
      <c r="A56" s="786" t="s">
        <v>23</v>
      </c>
      <c r="B56" s="628" t="s">
        <v>604</v>
      </c>
      <c r="C56" s="252"/>
      <c r="D56" s="585"/>
      <c r="E56" s="521">
        <f>SUM('ΕKT 13 ΠΕΠ '!J130:J131)</f>
        <v>778871.82</v>
      </c>
      <c r="F56" s="521">
        <f>SUM('ΕKT 13 ΠΕΠ '!K130:K131)</f>
        <v>140330</v>
      </c>
      <c r="G56" s="521">
        <f>SUM('ΕKT 13 ΠΕΠ '!L130:L131)</f>
        <v>94907.85</v>
      </c>
      <c r="H56" s="521">
        <f>SUM('ΕKT 13 ΠΕΠ '!M130:M131)</f>
        <v>94907.85</v>
      </c>
      <c r="I56" s="522">
        <f>SUM('ΕKT 13 ΠΕΠ '!N130:N131)</f>
        <v>17134.38</v>
      </c>
    </row>
    <row r="57" spans="1:9" ht="24.95" customHeight="1" x14ac:dyDescent="0.25">
      <c r="A57" s="786" t="s">
        <v>23</v>
      </c>
      <c r="B57" s="787" t="s">
        <v>605</v>
      </c>
      <c r="C57" s="252"/>
      <c r="D57" s="585"/>
      <c r="E57" s="521">
        <f>SUM('ΕKT 13 ΠΕΠ '!J132)</f>
        <v>5735205</v>
      </c>
      <c r="F57" s="521">
        <f>SUM('ΕKT 13 ΠΕΠ '!K132)</f>
        <v>5735205</v>
      </c>
      <c r="G57" s="521">
        <f>SUM('ΕKT 13 ΠΕΠ '!L132)</f>
        <v>161475.64000000001</v>
      </c>
      <c r="H57" s="521">
        <f>SUM('ΕKT 13 ΠΕΠ '!M132)</f>
        <v>156572.72</v>
      </c>
      <c r="I57" s="522">
        <f>SUM('ΕKT 13 ΠΕΠ '!N132)</f>
        <v>19107.28</v>
      </c>
    </row>
    <row r="58" spans="1:9" ht="24.95" customHeight="1" x14ac:dyDescent="0.25">
      <c r="A58" s="786" t="s">
        <v>23</v>
      </c>
      <c r="B58" s="628" t="s">
        <v>932</v>
      </c>
      <c r="C58" s="621"/>
      <c r="D58" s="624"/>
      <c r="E58" s="522">
        <f>SUM('ΕKT 13 ΠΕΠ '!J133:J134)</f>
        <v>13640296</v>
      </c>
      <c r="F58" s="522">
        <f>SUM('ΕKT 13 ΠΕΠ '!K133:K134)</f>
        <v>8302080</v>
      </c>
      <c r="G58" s="522">
        <f>SUM('ΕKT 13 ΠΕΠ '!L133:L134)</f>
        <v>646845.16</v>
      </c>
      <c r="H58" s="522">
        <f>SUM('ΕKT 13 ΠΕΠ '!M133:M134)</f>
        <v>646845.16</v>
      </c>
      <c r="I58" s="522">
        <f>SUM('ΕKT 13 ΠΕΠ '!N133:N134)</f>
        <v>0</v>
      </c>
    </row>
    <row r="59" spans="1:9" ht="24.95" customHeight="1" x14ac:dyDescent="0.25">
      <c r="A59" s="786" t="s">
        <v>23</v>
      </c>
      <c r="B59" s="787"/>
      <c r="C59" s="252" t="s">
        <v>619</v>
      </c>
      <c r="D59" s="586">
        <f>COUNTA('ΕKT 13 ΠΕΠ '!I127:I134)</f>
        <v>8</v>
      </c>
      <c r="E59" s="525">
        <f>'ΕΚΤ 13 ΠΕΠ ΜΕΡΙΚΟ ΣΥΝΟΛΟ'!E57+'ΕΚΤ 13 ΠΕΠ ΜΕΡΙΚΟ ΣΥΝΟΛΟ'!E56+'ΕΚΤ 13 ΠΕΠ ΜΕΡΙΚΟ ΣΥΝΟΛΟ'!E55+E58</f>
        <v>20831966.82</v>
      </c>
      <c r="F59" s="525">
        <f>'ΕΚΤ 13 ΠΕΠ ΜΕΡΙΚΟ ΣΥΝΟΛΟ'!F57+'ΕΚΤ 13 ΠΕΠ ΜΕΡΙΚΟ ΣΥΝΟΛΟ'!F56+'ΕΚΤ 13 ΠΕΠ ΜΕΡΙΚΟ ΣΥΝΟΛΟ'!F55+F58</f>
        <v>14177615</v>
      </c>
      <c r="G59" s="525">
        <f>'ΕΚΤ 13 ΠΕΠ ΜΕΡΙΚΟ ΣΥΝΟΛΟ'!G57+'ΕΚΤ 13 ΠΕΠ ΜΕΡΙΚΟ ΣΥΝΟΛΟ'!G56+'ΕΚΤ 13 ΠΕΠ ΜΕΡΙΚΟ ΣΥΝΟΛΟ'!G55+G58</f>
        <v>903228.65</v>
      </c>
      <c r="H59" s="525">
        <f>'ΕΚΤ 13 ΠΕΠ ΜΕΡΙΚΟ ΣΥΝΟΛΟ'!H57+'ΕΚΤ 13 ΠΕΠ ΜΕΡΙΚΟ ΣΥΝΟΛΟ'!H56+'ΕΚΤ 13 ΠΕΠ ΜΕΡΙΚΟ ΣΥΝΟΛΟ'!H55+H58</f>
        <v>898325.73</v>
      </c>
      <c r="I59" s="525">
        <f>'ΕΚΤ 13 ΠΕΠ ΜΕΡΙΚΟ ΣΥΝΟΛΟ'!I57+'ΕΚΤ 13 ΠΕΠ ΜΕΡΙΚΟ ΣΥΝΟΛΟ'!I56+'ΕΚΤ 13 ΠΕΠ ΜΕΡΙΚΟ ΣΥΝΟΛΟ'!I55+I58</f>
        <v>36241.660000000003</v>
      </c>
    </row>
    <row r="60" spans="1:9" ht="24.95" customHeight="1" x14ac:dyDescent="0.25">
      <c r="A60" s="788" t="s">
        <v>46</v>
      </c>
      <c r="B60" s="788" t="s">
        <v>603</v>
      </c>
      <c r="C60" s="526"/>
      <c r="D60" s="587"/>
      <c r="E60" s="528">
        <f>SUM('ΕKT 13 ΠΕΠ '!J135:J137)</f>
        <v>1217865.53</v>
      </c>
      <c r="F60" s="528">
        <f>SUM('ΕKT 13 ΠΕΠ '!K135:K137)</f>
        <v>1194865.53</v>
      </c>
      <c r="G60" s="528">
        <f>SUM('ΕKT 13 ΠΕΠ '!L135:L137)</f>
        <v>132672.97999999998</v>
      </c>
      <c r="H60" s="528">
        <f>SUM('ΕKT 13 ΠΕΠ '!M135:M137)</f>
        <v>132672.97999999998</v>
      </c>
      <c r="I60" s="529">
        <f>SUM('ΕKT 13 ΠΕΠ '!N135:N137)</f>
        <v>33199.15</v>
      </c>
    </row>
    <row r="61" spans="1:9" ht="24.95" customHeight="1" x14ac:dyDescent="0.25">
      <c r="A61" s="788" t="s">
        <v>46</v>
      </c>
      <c r="B61" s="789" t="s">
        <v>604</v>
      </c>
      <c r="C61" s="526"/>
      <c r="D61" s="587"/>
      <c r="E61" s="528">
        <f>SUM('ΕKT 13 ΠΕΠ '!J138:J140)</f>
        <v>1450290.43</v>
      </c>
      <c r="F61" s="528">
        <f>SUM('ΕKT 13 ΠΕΠ '!K138:K140)</f>
        <v>1394015.43</v>
      </c>
      <c r="G61" s="528">
        <f>SUM('ΕKT 13 ΠΕΠ '!L138:L140)</f>
        <v>521826.72</v>
      </c>
      <c r="H61" s="528">
        <f>SUM('ΕKT 13 ΠΕΠ '!M138:M140)</f>
        <v>521826.72</v>
      </c>
      <c r="I61" s="529">
        <f>SUM('ΕKT 13 ΠΕΠ '!N138:N140)</f>
        <v>186873.07</v>
      </c>
    </row>
    <row r="62" spans="1:9" ht="24.95" customHeight="1" x14ac:dyDescent="0.25">
      <c r="A62" s="788" t="s">
        <v>46</v>
      </c>
      <c r="B62" s="789" t="s">
        <v>605</v>
      </c>
      <c r="C62" s="526"/>
      <c r="D62" s="587"/>
      <c r="E62" s="531">
        <f>'ΕKT 13 ΠΕΠ '!J141</f>
        <v>5243986.5599999996</v>
      </c>
      <c r="F62" s="530">
        <f>'ΕKT 13 ΠΕΠ '!K141</f>
        <v>5243986.5599999996</v>
      </c>
      <c r="G62" s="530">
        <f>'ΕKT 13 ΠΕΠ '!L141</f>
        <v>28430.69</v>
      </c>
      <c r="H62" s="530">
        <f>'ΕKT 13 ΠΕΠ '!M141</f>
        <v>36524.089999999997</v>
      </c>
      <c r="I62" s="634">
        <f>'ΕKT 13 ΠΕΠ '!N141</f>
        <v>0</v>
      </c>
    </row>
    <row r="63" spans="1:9" ht="24.95" customHeight="1" x14ac:dyDescent="0.25">
      <c r="A63" s="788" t="s">
        <v>46</v>
      </c>
      <c r="B63" s="789" t="s">
        <v>932</v>
      </c>
      <c r="C63" s="632"/>
      <c r="D63" s="633"/>
      <c r="E63" s="634">
        <f>SUM('ΕKT 13 ΠΕΠ '!J142:J143)</f>
        <v>7987840</v>
      </c>
      <c r="F63" s="634">
        <f>SUM('ΕKT 13 ΠΕΠ '!K142:K143)</f>
        <v>5682840</v>
      </c>
      <c r="G63" s="634">
        <f>SUM('ΕKT 13 ΠΕΠ '!L142:L143)</f>
        <v>1150611.53</v>
      </c>
      <c r="H63" s="634">
        <f>SUM('ΕKT 13 ΠΕΠ '!M142:M143)</f>
        <v>1150611.53</v>
      </c>
      <c r="I63" s="634">
        <f>SUM('ΕKT 13 ΠΕΠ '!N142:N143)</f>
        <v>0</v>
      </c>
    </row>
    <row r="64" spans="1:9" ht="24.95" customHeight="1" x14ac:dyDescent="0.25">
      <c r="A64" s="788" t="s">
        <v>46</v>
      </c>
      <c r="B64" s="788"/>
      <c r="C64" s="263" t="s">
        <v>620</v>
      </c>
      <c r="D64" s="588">
        <f>COUNTA('ΕKT 13 ΠΕΠ '!I135:I143)</f>
        <v>9</v>
      </c>
      <c r="E64" s="531">
        <f>'ΕΚΤ 13 ΠΕΠ ΜΕΡΙΚΟ ΣΥΝΟΛΟ'!E61+'ΕΚΤ 13 ΠΕΠ ΜΕΡΙΚΟ ΣΥΝΟΛΟ'!E60+'ΕΚΤ 13 ΠΕΠ ΜΕΡΙΚΟ ΣΥΝΟΛΟ'!E62+E63</f>
        <v>15899982.52</v>
      </c>
      <c r="F64" s="531">
        <f>'ΕΚΤ 13 ΠΕΠ ΜΕΡΙΚΟ ΣΥΝΟΛΟ'!F61+'ΕΚΤ 13 ΠΕΠ ΜΕΡΙΚΟ ΣΥΝΟΛΟ'!F60+'ΕΚΤ 13 ΠΕΠ ΜΕΡΙΚΟ ΣΥΝΟΛΟ'!F62+F63</f>
        <v>13515707.52</v>
      </c>
      <c r="G64" s="531">
        <f>'ΕΚΤ 13 ΠΕΠ ΜΕΡΙΚΟ ΣΥΝΟΛΟ'!G61+'ΕΚΤ 13 ΠΕΠ ΜΕΡΙΚΟ ΣΥΝΟΛΟ'!G60+'ΕΚΤ 13 ΠΕΠ ΜΕΡΙΚΟ ΣΥΝΟΛΟ'!G62+G63</f>
        <v>1833541.92</v>
      </c>
      <c r="H64" s="531">
        <f>'ΕΚΤ 13 ΠΕΠ ΜΕΡΙΚΟ ΣΥΝΟΛΟ'!H61+'ΕΚΤ 13 ΠΕΠ ΜΕΡΙΚΟ ΣΥΝΟΛΟ'!H60+'ΕΚΤ 13 ΠΕΠ ΜΕΡΙΚΟ ΣΥΝΟΛΟ'!H62+H63</f>
        <v>1841635.3199999998</v>
      </c>
      <c r="I64" s="531">
        <f>'ΕΚΤ 13 ΠΕΠ ΜΕΡΙΚΟ ΣΥΝΟΛΟ'!I61+'ΕΚΤ 13 ΠΕΠ ΜΕΡΙΚΟ ΣΥΝΟΛΟ'!I60+'ΕΚΤ 13 ΠΕΠ ΜΕΡΙΚΟ ΣΥΝΟΛΟ'!I62+I63</f>
        <v>220072.22</v>
      </c>
    </row>
    <row r="65" spans="1:9" ht="24.95" customHeight="1" x14ac:dyDescent="0.25">
      <c r="A65" s="790" t="s">
        <v>11</v>
      </c>
      <c r="B65" s="790" t="s">
        <v>603</v>
      </c>
      <c r="C65" s="532"/>
      <c r="D65" s="589"/>
      <c r="E65" s="533">
        <f>SUM('ΕKT 13 ΠΕΠ '!J144:J148)</f>
        <v>1704492</v>
      </c>
      <c r="F65" s="532"/>
      <c r="G65" s="532"/>
      <c r="H65" s="532"/>
      <c r="I65" s="532"/>
    </row>
    <row r="66" spans="1:9" ht="24.95" customHeight="1" x14ac:dyDescent="0.25">
      <c r="A66" s="790" t="s">
        <v>11</v>
      </c>
      <c r="B66" s="791" t="s">
        <v>604</v>
      </c>
      <c r="C66" s="532"/>
      <c r="D66" s="589"/>
      <c r="E66" s="533">
        <f>SUM('ΕKT 13 ΠΕΠ '!J149:J157)</f>
        <v>1056280</v>
      </c>
      <c r="F66" s="533">
        <f>SUM('ΕKT 13 ΠΕΠ '!K149:K157)</f>
        <v>43778.64</v>
      </c>
      <c r="G66" s="533">
        <f>SUM('ΕKT 13 ΠΕΠ '!L149:L157)</f>
        <v>12660.89</v>
      </c>
      <c r="H66" s="533">
        <f>SUM('ΕKT 13 ΠΕΠ '!M149:M157)</f>
        <v>12660.89</v>
      </c>
      <c r="I66" s="536">
        <f>SUM('ΕKT 13 ΠΕΠ '!N149:N157)</f>
        <v>0</v>
      </c>
    </row>
    <row r="67" spans="1:9" ht="24.95" customHeight="1" x14ac:dyDescent="0.25">
      <c r="A67" s="790" t="s">
        <v>11</v>
      </c>
      <c r="B67" s="791" t="s">
        <v>605</v>
      </c>
      <c r="C67" s="532"/>
      <c r="D67" s="589"/>
      <c r="E67" s="533">
        <f>'ΕKT 13 ΠΕΠ '!J158</f>
        <v>6927246.7400000002</v>
      </c>
      <c r="F67" s="533">
        <f>'ΕKT 13 ΠΕΠ '!K158</f>
        <v>6927246.7400000002</v>
      </c>
      <c r="G67" s="533">
        <f>'ΕKT 13 ΠΕΠ '!L158</f>
        <v>2331590.56</v>
      </c>
      <c r="H67" s="533">
        <f>'ΕKT 13 ΠΕΠ '!M158</f>
        <v>1892368.04</v>
      </c>
      <c r="I67" s="536">
        <f>'ΕKT 13 ΠΕΠ '!N158</f>
        <v>863468.38</v>
      </c>
    </row>
    <row r="68" spans="1:9" ht="24.95" customHeight="1" x14ac:dyDescent="0.25">
      <c r="A68" s="790" t="s">
        <v>11</v>
      </c>
      <c r="B68" s="792" t="s">
        <v>932</v>
      </c>
      <c r="C68" s="636"/>
      <c r="D68" s="637"/>
      <c r="E68" s="638">
        <f>'ΕKT 13 ΠΕΠ '!J159</f>
        <v>22866080</v>
      </c>
      <c r="F68" s="638">
        <f>'ΕKT 13 ΠΕΠ '!K159</f>
        <v>22861080</v>
      </c>
      <c r="G68" s="638">
        <f>'ΕKT 13 ΠΕΠ '!L159</f>
        <v>1210961.46</v>
      </c>
      <c r="H68" s="638">
        <f>'ΕKT 13 ΠΕΠ '!M159</f>
        <v>1210961.46</v>
      </c>
      <c r="I68" s="638">
        <f>'ΕKT 13 ΠΕΠ '!N159</f>
        <v>0</v>
      </c>
    </row>
    <row r="69" spans="1:9" ht="24.95" customHeight="1" x14ac:dyDescent="0.25">
      <c r="A69" s="790" t="s">
        <v>11</v>
      </c>
      <c r="B69" s="793"/>
      <c r="C69" s="538" t="s">
        <v>621</v>
      </c>
      <c r="D69" s="537">
        <f>COUNTA('ΕKT 13 ΠΕΠ '!I144:I159)</f>
        <v>16</v>
      </c>
      <c r="E69" s="539">
        <f>'ΕΚΤ 13 ΠΕΠ ΜΕΡΙΚΟ ΣΥΝΟΛΟ'!E67+'ΕΚΤ 13 ΠΕΠ ΜΕΡΙΚΟ ΣΥΝΟΛΟ'!E65+'ΕΚΤ 13 ΠΕΠ ΜΕΡΙΚΟ ΣΥΝΟΛΟ'!E66+E68</f>
        <v>32554098.740000002</v>
      </c>
      <c r="F69" s="539">
        <f>'ΕΚΤ 13 ΠΕΠ ΜΕΡΙΚΟ ΣΥΝΟΛΟ'!F67+'ΕΚΤ 13 ΠΕΠ ΜΕΡΙΚΟ ΣΥΝΟΛΟ'!F65+'ΕΚΤ 13 ΠΕΠ ΜΕΡΙΚΟ ΣΥΝΟΛΟ'!F66+F68</f>
        <v>29832105.379999999</v>
      </c>
      <c r="G69" s="539">
        <f>'ΕΚΤ 13 ΠΕΠ ΜΕΡΙΚΟ ΣΥΝΟΛΟ'!G67+'ΕΚΤ 13 ΠΕΠ ΜΕΡΙΚΟ ΣΥΝΟΛΟ'!G65+'ΕΚΤ 13 ΠΕΠ ΜΕΡΙΚΟ ΣΥΝΟΛΟ'!G66+G68</f>
        <v>3555212.91</v>
      </c>
      <c r="H69" s="539">
        <f>'ΕΚΤ 13 ΠΕΠ ΜΕΡΙΚΟ ΣΥΝΟΛΟ'!H67+'ΕΚΤ 13 ΠΕΠ ΜΕΡΙΚΟ ΣΥΝΟΛΟ'!H65+'ΕΚΤ 13 ΠΕΠ ΜΕΡΙΚΟ ΣΥΝΟΛΟ'!H66+H68</f>
        <v>3115990.3899999997</v>
      </c>
      <c r="I69" s="539">
        <f>'ΕΚΤ 13 ΠΕΠ ΜΕΡΙΚΟ ΣΥΝΟΛΟ'!I67+'ΕΚΤ 13 ΠΕΠ ΜΕΡΙΚΟ ΣΥΝΟΛΟ'!I65+'ΕΚΤ 13 ΠΕΠ ΜΕΡΙΚΟ ΣΥΝΟΛΟ'!I66+I68</f>
        <v>863468.38</v>
      </c>
    </row>
    <row r="70" spans="1:9" ht="24.95" customHeight="1" x14ac:dyDescent="0.25">
      <c r="A70" s="856"/>
      <c r="B70" s="997" t="s">
        <v>862</v>
      </c>
      <c r="C70" s="998"/>
      <c r="D70" s="326">
        <f>'ΕΚΤ 13 ΠΕΠ ΜΕΡΙΚΟ ΣΥΝΟΛΟ'!D69+'ΕΚΤ 13 ΠΕΠ ΜΕΡΙΚΟ ΣΥΝΟΛΟ'!D64+'ΕΚΤ 13 ΠΕΠ ΜΕΡΙΚΟ ΣΥΝΟΛΟ'!D59+'ΕΚΤ 13 ΠΕΠ ΜΕΡΙΚΟ ΣΥΝΟΛΟ'!D54+'ΕΚΤ 13 ΠΕΠ ΜΕΡΙΚΟ ΣΥΝΟΛΟ'!D49+'ΕΚΤ 13 ΠΕΠ ΜΕΡΙΚΟ ΣΥΝΟΛΟ'!D44+'ΕΚΤ 13 ΠΕΠ ΜΕΡΙΚΟ ΣΥΝΟΛΟ'!D39+'ΕΚΤ 13 ΠΕΠ ΜΕΡΙΚΟ ΣΥΝΟΛΟ'!D34+'ΕΚΤ 13 ΠΕΠ ΜΕΡΙΚΟ ΣΥΝΟΛΟ'!D29+'ΕΚΤ 13 ΠΕΠ ΜΕΡΙΚΟ ΣΥΝΟΛΟ'!D24+'ΕΚΤ 13 ΠΕΠ ΜΕΡΙΚΟ ΣΥΝΟΛΟ'!D19+'ΕΚΤ 13 ΠΕΠ ΜΕΡΙΚΟ ΣΥΝΟΛΟ'!D14+'ΕΚΤ 13 ΠΕΠ ΜΕΡΙΚΟ ΣΥΝΟΛΟ'!D9</f>
        <v>157</v>
      </c>
      <c r="E70" s="409">
        <f>'ΕΚΤ 13 ΠΕΠ ΜΕΡΙΚΟ ΣΥΝΟΛΟ'!E69+'ΕΚΤ 13 ΠΕΠ ΜΕΡΙΚΟ ΣΥΝΟΛΟ'!E64+'ΕΚΤ 13 ΠΕΠ ΜΕΡΙΚΟ ΣΥΝΟΛΟ'!E59+'ΕΚΤ 13 ΠΕΠ ΜΕΡΙΚΟ ΣΥΝΟΛΟ'!E54+'ΕΚΤ 13 ΠΕΠ ΜΕΡΙΚΟ ΣΥΝΟΛΟ'!E49+'ΕΚΤ 13 ΠΕΠ ΜΕΡΙΚΟ ΣΥΝΟΛΟ'!E44+'ΕΚΤ 13 ΠΕΠ ΜΕΡΙΚΟ ΣΥΝΟΛΟ'!E39+'ΕΚΤ 13 ΠΕΠ ΜΕΡΙΚΟ ΣΥΝΟΛΟ'!E34+'ΕΚΤ 13 ΠΕΠ ΜΕΡΙΚΟ ΣΥΝΟΛΟ'!E29+'ΕΚΤ 13 ΠΕΠ ΜΕΡΙΚΟ ΣΥΝΟΛΟ'!E24+'ΕΚΤ 13 ΠΕΠ ΜΕΡΙΚΟ ΣΥΝΟΛΟ'!E19+'ΕΚΤ 13 ΠΕΠ ΜΕΡΙΚΟ ΣΥΝΟΛΟ'!E14+'ΕΚΤ 13 ΠΕΠ ΜΕΡΙΚΟ ΣΥΝΟΛΟ'!E9</f>
        <v>425381883.92285997</v>
      </c>
      <c r="F70" s="409">
        <f>'ΕΚΤ 13 ΠΕΠ ΜΕΡΙΚΟ ΣΥΝΟΛΟ'!F69+'ΕΚΤ 13 ΠΕΠ ΜΕΡΙΚΟ ΣΥΝΟΛΟ'!F64+'ΕΚΤ 13 ΠΕΠ ΜΕΡΙΚΟ ΣΥΝΟΛΟ'!F59+'ΕΚΤ 13 ΠΕΠ ΜΕΡΙΚΟ ΣΥΝΟΛΟ'!F54+'ΕΚΤ 13 ΠΕΠ ΜΕΡΙΚΟ ΣΥΝΟΛΟ'!F49+'ΕΚΤ 13 ΠΕΠ ΜΕΡΙΚΟ ΣΥΝΟΛΟ'!F44+'ΕΚΤ 13 ΠΕΠ ΜΕΡΙΚΟ ΣΥΝΟΛΟ'!F39+'ΕΚΤ 13 ΠΕΠ ΜΕΡΙΚΟ ΣΥΝΟΛΟ'!F34+'ΕΚΤ 13 ΠΕΠ ΜΕΡΙΚΟ ΣΥΝΟΛΟ'!F29+'ΕΚΤ 13 ΠΕΠ ΜΕΡΙΚΟ ΣΥΝΟΛΟ'!F24+'ΕΚΤ 13 ΠΕΠ ΜΕΡΙΚΟ ΣΥΝΟΛΟ'!F19+'ΕΚΤ 13 ΠΕΠ ΜΕΡΙΚΟ ΣΥΝΟΛΟ'!F14+'ΕΚΤ 13 ΠΕΠ ΜΕΡΙΚΟ ΣΥΝΟΛΟ'!F9</f>
        <v>363452942.92286003</v>
      </c>
      <c r="G70" s="409">
        <f>'ΕΚΤ 13 ΠΕΠ ΜΕΡΙΚΟ ΣΥΝΟΛΟ'!G69+'ΕΚΤ 13 ΠΕΠ ΜΕΡΙΚΟ ΣΥΝΟΛΟ'!G64+'ΕΚΤ 13 ΠΕΠ ΜΕΡΙΚΟ ΣΥΝΟΛΟ'!G59+'ΕΚΤ 13 ΠΕΠ ΜΕΡΙΚΟ ΣΥΝΟΛΟ'!G54+'ΕΚΤ 13 ΠΕΠ ΜΕΡΙΚΟ ΣΥΝΟΛΟ'!G49+'ΕΚΤ 13 ΠΕΠ ΜΕΡΙΚΟ ΣΥΝΟΛΟ'!G44+'ΕΚΤ 13 ΠΕΠ ΜΕΡΙΚΟ ΣΥΝΟΛΟ'!G39+'ΕΚΤ 13 ΠΕΠ ΜΕΡΙΚΟ ΣΥΝΟΛΟ'!G34+'ΕΚΤ 13 ΠΕΠ ΜΕΡΙΚΟ ΣΥΝΟΛΟ'!G29+'ΕΚΤ 13 ΠΕΠ ΜΕΡΙΚΟ ΣΥΝΟΛΟ'!G24+'ΕΚΤ 13 ΠΕΠ ΜΕΡΙΚΟ ΣΥΝΟΛΟ'!G19+'ΕΚΤ 13 ΠΕΠ ΜΕΡΙΚΟ ΣΥΝΟΛΟ'!G14+'ΕΚΤ 13 ΠΕΠ ΜΕΡΙΚΟ ΣΥΝΟΛΟ'!G9</f>
        <v>43027018.917267509</v>
      </c>
      <c r="H70" s="409">
        <f>'ΕΚΤ 13 ΠΕΠ ΜΕΡΙΚΟ ΣΥΝΟΛΟ'!H69+'ΕΚΤ 13 ΠΕΠ ΜΕΡΙΚΟ ΣΥΝΟΛΟ'!H64+'ΕΚΤ 13 ΠΕΠ ΜΕΡΙΚΟ ΣΥΝΟΛΟ'!H59+'ΕΚΤ 13 ΠΕΠ ΜΕΡΙΚΟ ΣΥΝΟΛΟ'!H54+'ΕΚΤ 13 ΠΕΠ ΜΕΡΙΚΟ ΣΥΝΟΛΟ'!H49+'ΕΚΤ 13 ΠΕΠ ΜΕΡΙΚΟ ΣΥΝΟΛΟ'!H44+'ΕΚΤ 13 ΠΕΠ ΜΕΡΙΚΟ ΣΥΝΟΛΟ'!H39+'ΕΚΤ 13 ΠΕΠ ΜΕΡΙΚΟ ΣΥΝΟΛΟ'!H34+'ΕΚΤ 13 ΠΕΠ ΜΕΡΙΚΟ ΣΥΝΟΛΟ'!H29+'ΕΚΤ 13 ΠΕΠ ΜΕΡΙΚΟ ΣΥΝΟΛΟ'!H24+'ΕΚΤ 13 ΠΕΠ ΜΕΡΙΚΟ ΣΥΝΟΛΟ'!H19+'ΕΚΤ 13 ΠΕΠ ΜΕΡΙΚΟ ΣΥΝΟΛΟ'!H14+'ΕΚΤ 13 ΠΕΠ ΜΕΡΙΚΟ ΣΥΝΟΛΟ'!H9</f>
        <v>40596735.609999999</v>
      </c>
      <c r="I70" s="410">
        <f>'ΕΚΤ 13 ΠΕΠ ΜΕΡΙΚΟ ΣΥΝΟΛΟ'!I69+'ΕΚΤ 13 ΠΕΠ ΜΕΡΙΚΟ ΣΥΝΟΛΟ'!I64+'ΕΚΤ 13 ΠΕΠ ΜΕΡΙΚΟ ΣΥΝΟΛΟ'!I59+'ΕΚΤ 13 ΠΕΠ ΜΕΡΙΚΟ ΣΥΝΟΛΟ'!I54+'ΕΚΤ 13 ΠΕΠ ΜΕΡΙΚΟ ΣΥΝΟΛΟ'!I49+'ΕΚΤ 13 ΠΕΠ ΜΕΡΙΚΟ ΣΥΝΟΛΟ'!I44+'ΕΚΤ 13 ΠΕΠ ΜΕΡΙΚΟ ΣΥΝΟΛΟ'!I39+'ΕΚΤ 13 ΠΕΠ ΜΕΡΙΚΟ ΣΥΝΟΛΟ'!I34+'ΕΚΤ 13 ΠΕΠ ΜΕΡΙΚΟ ΣΥΝΟΛΟ'!I29+'ΕΚΤ 13 ΠΕΠ ΜΕΡΙΚΟ ΣΥΝΟΛΟ'!I24+'ΕΚΤ 13 ΠΕΠ ΜΕΡΙΚΟ ΣΥΝΟΛΟ'!I19+'ΕΚΤ 13 ΠΕΠ ΜΕΡΙΚΟ ΣΥΝΟΛΟ'!I14+'ΕΚΤ 13 ΠΕΠ ΜΕΡΙΚΟ ΣΥΝΟΛΟ'!I9</f>
        <v>5739484.8705212492</v>
      </c>
    </row>
    <row r="71" spans="1:9" ht="24.95" customHeight="1" x14ac:dyDescent="0.25">
      <c r="A71" s="856"/>
      <c r="B71" s="962" t="s">
        <v>471</v>
      </c>
      <c r="C71" s="999"/>
      <c r="D71" s="999"/>
      <c r="E71" s="283" t="s">
        <v>1073</v>
      </c>
      <c r="F71" s="283" t="s">
        <v>1073</v>
      </c>
      <c r="G71" s="283" t="s">
        <v>1073</v>
      </c>
      <c r="H71" s="283" t="s">
        <v>1073</v>
      </c>
      <c r="I71" s="284" t="s">
        <v>730</v>
      </c>
    </row>
    <row r="72" spans="1:9" ht="24.95" customHeight="1" x14ac:dyDescent="0.25"/>
    <row r="73" spans="1:9" ht="24.95" customHeight="1" x14ac:dyDescent="0.25"/>
    <row r="74" spans="1:9" ht="24.95" customHeight="1" x14ac:dyDescent="0.25"/>
    <row r="75" spans="1:9" ht="24.95" customHeight="1" x14ac:dyDescent="0.25"/>
    <row r="76" spans="1:9" ht="24.95" customHeight="1" x14ac:dyDescent="0.25"/>
    <row r="77" spans="1:9" ht="24.95" customHeight="1" x14ac:dyDescent="0.25"/>
    <row r="78" spans="1:9" ht="24.95" customHeight="1" x14ac:dyDescent="0.25"/>
    <row r="79" spans="1:9" ht="24.95" customHeight="1" x14ac:dyDescent="0.25"/>
    <row r="80" spans="1:9" ht="24.95" customHeight="1" x14ac:dyDescent="0.25"/>
  </sheetData>
  <mergeCells count="2">
    <mergeCell ref="B70:C70"/>
    <mergeCell ref="B71:D7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7"/>
  <sheetViews>
    <sheetView topLeftCell="C1" zoomScale="85" zoomScaleNormal="85" workbookViewId="0">
      <pane ySplit="1" topLeftCell="A2" activePane="bottomLeft" state="frozen"/>
      <selection pane="bottomLeft" activeCell="J24" sqref="J24"/>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3.42578125" style="62" customWidth="1"/>
    <col min="16" max="16" width="14.42578125" style="62" customWidth="1"/>
    <col min="17" max="17" width="13.85546875" style="62" customWidth="1"/>
    <col min="18" max="18" width="14.5703125" style="15" customWidth="1"/>
    <col min="19" max="21" width="14.28515625" style="62" bestFit="1" customWidth="1"/>
    <col min="22" max="16384" width="9.140625" style="62"/>
  </cols>
  <sheetData>
    <row r="1" spans="1:23"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23" ht="65.25" customHeight="1" x14ac:dyDescent="0.3">
      <c r="A2" s="774"/>
      <c r="B2" s="23" t="s">
        <v>1079</v>
      </c>
      <c r="C2" s="24"/>
      <c r="D2" s="24"/>
      <c r="E2" s="12"/>
      <c r="F2" s="12"/>
      <c r="G2" s="12"/>
      <c r="H2" s="12"/>
      <c r="I2" s="12"/>
      <c r="J2" s="724"/>
      <c r="K2" s="13" t="s">
        <v>1056</v>
      </c>
      <c r="L2" s="35"/>
      <c r="M2" s="35"/>
      <c r="N2" s="35"/>
      <c r="O2" s="12"/>
      <c r="P2" s="12"/>
      <c r="Q2" s="12"/>
      <c r="R2" s="100"/>
    </row>
    <row r="3" spans="1:23" ht="95.25" customHeight="1" x14ac:dyDescent="0.25">
      <c r="A3" s="109" t="s">
        <v>470</v>
      </c>
      <c r="B3" s="775" t="s">
        <v>0</v>
      </c>
      <c r="C3" s="6" t="s">
        <v>1</v>
      </c>
      <c r="D3" s="7" t="s">
        <v>2</v>
      </c>
      <c r="E3" s="3" t="s">
        <v>3</v>
      </c>
      <c r="F3" s="7" t="s">
        <v>4</v>
      </c>
      <c r="G3" s="7" t="s">
        <v>5</v>
      </c>
      <c r="H3" s="7" t="s">
        <v>6</v>
      </c>
      <c r="I3" s="4" t="s">
        <v>7</v>
      </c>
      <c r="J3" s="5" t="s">
        <v>8</v>
      </c>
      <c r="K3" s="5" t="s">
        <v>201</v>
      </c>
      <c r="L3" s="5" t="s">
        <v>9</v>
      </c>
      <c r="M3" s="5" t="s">
        <v>10</v>
      </c>
      <c r="N3" s="8" t="s">
        <v>202</v>
      </c>
      <c r="O3" s="737" t="s">
        <v>975</v>
      </c>
      <c r="P3" s="738" t="s">
        <v>976</v>
      </c>
      <c r="Q3" s="97" t="s">
        <v>867</v>
      </c>
      <c r="R3" s="80" t="s">
        <v>977</v>
      </c>
    </row>
    <row r="4" spans="1:23" ht="45" customHeight="1" x14ac:dyDescent="0.25">
      <c r="A4" s="741">
        <v>1</v>
      </c>
      <c r="B4" s="645" t="s">
        <v>622</v>
      </c>
      <c r="C4" s="644" t="s">
        <v>613</v>
      </c>
      <c r="D4" s="643">
        <v>5008040</v>
      </c>
      <c r="E4" s="644" t="s">
        <v>623</v>
      </c>
      <c r="F4" s="314"/>
      <c r="G4" s="671">
        <v>43301</v>
      </c>
      <c r="H4" s="671">
        <v>43315</v>
      </c>
      <c r="I4" s="656" t="s">
        <v>321</v>
      </c>
      <c r="J4" s="661">
        <v>452800</v>
      </c>
      <c r="K4" s="649">
        <v>107332</v>
      </c>
      <c r="L4" s="649">
        <v>9820.7999999999993</v>
      </c>
      <c r="M4" s="320">
        <v>9820.7999999999993</v>
      </c>
      <c r="N4" s="650">
        <v>9820.7999999999993</v>
      </c>
      <c r="O4" s="113">
        <f>(M4-N4)/N4</f>
        <v>0</v>
      </c>
      <c r="P4" s="115"/>
      <c r="Q4" s="312"/>
      <c r="R4" s="116" t="s">
        <v>935</v>
      </c>
    </row>
    <row r="5" spans="1:23" ht="95.1" customHeight="1" x14ac:dyDescent="0.25">
      <c r="A5" s="741">
        <v>2</v>
      </c>
      <c r="B5" s="645" t="s">
        <v>622</v>
      </c>
      <c r="C5" s="644" t="s">
        <v>613</v>
      </c>
      <c r="D5" s="643">
        <v>5008035</v>
      </c>
      <c r="E5" s="644" t="s">
        <v>624</v>
      </c>
      <c r="F5" s="311"/>
      <c r="G5" s="646">
        <v>42940</v>
      </c>
      <c r="H5" s="646">
        <v>42940</v>
      </c>
      <c r="I5" s="647" t="s">
        <v>321</v>
      </c>
      <c r="J5" s="648">
        <v>14645688.49</v>
      </c>
      <c r="K5" s="649">
        <v>14645688.49</v>
      </c>
      <c r="L5" s="649">
        <v>10691529.83</v>
      </c>
      <c r="M5" s="649">
        <v>10691208.83</v>
      </c>
      <c r="N5" s="650">
        <v>8029771.5300000003</v>
      </c>
      <c r="O5" s="113">
        <f t="shared" ref="O5:O25" si="0">(M5-N5)/N5</f>
        <v>0.33144620492085153</v>
      </c>
      <c r="P5" s="115"/>
      <c r="Q5" s="312"/>
      <c r="R5" s="116" t="s">
        <v>935</v>
      </c>
    </row>
    <row r="6" spans="1:23" ht="95.1" customHeight="1" x14ac:dyDescent="0.25">
      <c r="A6" s="741">
        <v>3</v>
      </c>
      <c r="B6" s="645" t="s">
        <v>622</v>
      </c>
      <c r="C6" s="644" t="s">
        <v>613</v>
      </c>
      <c r="D6" s="651">
        <v>5008036</v>
      </c>
      <c r="E6" s="652" t="s">
        <v>625</v>
      </c>
      <c r="F6" s="313"/>
      <c r="G6" s="653">
        <v>42940</v>
      </c>
      <c r="H6" s="653">
        <v>42940</v>
      </c>
      <c r="I6" s="647" t="s">
        <v>321</v>
      </c>
      <c r="J6" s="649">
        <v>9588978.9700000007</v>
      </c>
      <c r="K6" s="649">
        <v>9588978.9700000007</v>
      </c>
      <c r="L6" s="649">
        <v>3653148.61</v>
      </c>
      <c r="M6" s="649">
        <v>3653148.61</v>
      </c>
      <c r="N6" s="650">
        <v>3388833.852</v>
      </c>
      <c r="O6" s="113">
        <f t="shared" si="0"/>
        <v>7.7995785436340684E-2</v>
      </c>
      <c r="P6" s="115"/>
      <c r="Q6" s="312"/>
      <c r="R6" s="116" t="s">
        <v>935</v>
      </c>
    </row>
    <row r="7" spans="1:23" ht="95.1" customHeight="1" x14ac:dyDescent="0.25">
      <c r="A7" s="741">
        <v>4</v>
      </c>
      <c r="B7" s="645" t="s">
        <v>622</v>
      </c>
      <c r="C7" s="644" t="s">
        <v>613</v>
      </c>
      <c r="D7" s="643">
        <v>5008037</v>
      </c>
      <c r="E7" s="652" t="s">
        <v>626</v>
      </c>
      <c r="F7" s="311"/>
      <c r="G7" s="654">
        <v>42940</v>
      </c>
      <c r="H7" s="655">
        <v>42940</v>
      </c>
      <c r="I7" s="656" t="s">
        <v>321</v>
      </c>
      <c r="J7" s="657">
        <v>7831068.79</v>
      </c>
      <c r="K7" s="657">
        <v>7831068.79</v>
      </c>
      <c r="L7" s="657">
        <v>5196791.5199999996</v>
      </c>
      <c r="M7" s="657">
        <v>5196791.5199999996</v>
      </c>
      <c r="N7" s="658">
        <v>3583551.25</v>
      </c>
      <c r="O7" s="113">
        <f t="shared" si="0"/>
        <v>0.45017920979921788</v>
      </c>
      <c r="P7" s="115"/>
      <c r="Q7" s="312"/>
      <c r="R7" s="116" t="s">
        <v>935</v>
      </c>
    </row>
    <row r="8" spans="1:23" ht="95.1" customHeight="1" x14ac:dyDescent="0.25">
      <c r="A8" s="741">
        <v>5</v>
      </c>
      <c r="B8" s="645" t="s">
        <v>622</v>
      </c>
      <c r="C8" s="644" t="s">
        <v>613</v>
      </c>
      <c r="D8" s="651">
        <v>5008038</v>
      </c>
      <c r="E8" s="659" t="s">
        <v>627</v>
      </c>
      <c r="F8" s="314"/>
      <c r="G8" s="655">
        <v>42940</v>
      </c>
      <c r="H8" s="655">
        <v>42940</v>
      </c>
      <c r="I8" s="656" t="s">
        <v>321</v>
      </c>
      <c r="J8" s="657">
        <v>1282662.6299999999</v>
      </c>
      <c r="K8" s="657">
        <v>1282662.6299999999</v>
      </c>
      <c r="L8" s="657">
        <v>743527.97</v>
      </c>
      <c r="M8" s="657">
        <v>743527.97</v>
      </c>
      <c r="N8" s="658">
        <v>719127.42999999993</v>
      </c>
      <c r="O8" s="113">
        <f t="shared" si="0"/>
        <v>3.3930759670786077E-2</v>
      </c>
      <c r="P8" s="315"/>
      <c r="Q8" s="312"/>
      <c r="R8" s="116" t="s">
        <v>935</v>
      </c>
    </row>
    <row r="9" spans="1:23" ht="95.1" customHeight="1" x14ac:dyDescent="0.25">
      <c r="A9" s="741">
        <v>6</v>
      </c>
      <c r="B9" s="645" t="s">
        <v>622</v>
      </c>
      <c r="C9" s="644" t="s">
        <v>613</v>
      </c>
      <c r="D9" s="643">
        <v>5008039</v>
      </c>
      <c r="E9" s="660" t="s">
        <v>628</v>
      </c>
      <c r="F9" s="314"/>
      <c r="G9" s="655">
        <v>42940</v>
      </c>
      <c r="H9" s="655">
        <v>42940</v>
      </c>
      <c r="I9" s="656" t="s">
        <v>321</v>
      </c>
      <c r="J9" s="657">
        <v>1161601.1200000001</v>
      </c>
      <c r="K9" s="657">
        <v>1161601.1200000001</v>
      </c>
      <c r="L9" s="657">
        <v>71342.06</v>
      </c>
      <c r="M9" s="657">
        <v>71342.06</v>
      </c>
      <c r="N9" s="658">
        <v>51111.409999999996</v>
      </c>
      <c r="O9" s="113">
        <f t="shared" si="0"/>
        <v>0.39581475056156745</v>
      </c>
      <c r="P9" s="315"/>
      <c r="Q9" s="316"/>
      <c r="R9" s="116" t="s">
        <v>935</v>
      </c>
    </row>
    <row r="10" spans="1:23" ht="95.1" customHeight="1" x14ac:dyDescent="0.25">
      <c r="A10" s="741">
        <v>7</v>
      </c>
      <c r="B10" s="645" t="s">
        <v>622</v>
      </c>
      <c r="C10" s="660" t="s">
        <v>634</v>
      </c>
      <c r="D10" s="643">
        <v>5008043</v>
      </c>
      <c r="E10" s="660" t="s">
        <v>629</v>
      </c>
      <c r="F10" s="311"/>
      <c r="G10" s="653">
        <v>43224</v>
      </c>
      <c r="H10" s="653">
        <v>43139</v>
      </c>
      <c r="I10" s="647">
        <v>35</v>
      </c>
      <c r="J10" s="320">
        <v>2122768.08</v>
      </c>
      <c r="K10" s="320">
        <v>1379768.08</v>
      </c>
      <c r="L10" s="649">
        <v>1157906.8</v>
      </c>
      <c r="M10" s="649">
        <v>1157906.8</v>
      </c>
      <c r="N10" s="650">
        <v>753038.37</v>
      </c>
      <c r="O10" s="113">
        <f t="shared" si="0"/>
        <v>0.53764648141368954</v>
      </c>
      <c r="P10" s="115"/>
      <c r="Q10" s="317"/>
      <c r="R10" s="116" t="s">
        <v>935</v>
      </c>
    </row>
    <row r="11" spans="1:23" ht="84.95" customHeight="1" x14ac:dyDescent="0.25">
      <c r="A11" s="741">
        <v>8</v>
      </c>
      <c r="B11" s="645" t="s">
        <v>622</v>
      </c>
      <c r="C11" s="660" t="s">
        <v>634</v>
      </c>
      <c r="D11" s="651">
        <v>5003837</v>
      </c>
      <c r="E11" s="659" t="s">
        <v>630</v>
      </c>
      <c r="F11" s="314"/>
      <c r="G11" s="654">
        <v>42725</v>
      </c>
      <c r="H11" s="655">
        <v>42153</v>
      </c>
      <c r="I11" s="656">
        <v>73</v>
      </c>
      <c r="J11" s="657">
        <v>10980000</v>
      </c>
      <c r="K11" s="657">
        <v>10890965.109999999</v>
      </c>
      <c r="L11" s="649">
        <v>7162811.46</v>
      </c>
      <c r="M11" s="661">
        <v>6800794.8700000001</v>
      </c>
      <c r="N11" s="662">
        <v>6800794.8700000001</v>
      </c>
      <c r="O11" s="113">
        <f t="shared" si="0"/>
        <v>0</v>
      </c>
      <c r="P11" s="115"/>
      <c r="Q11" s="312"/>
      <c r="R11" s="116" t="s">
        <v>935</v>
      </c>
      <c r="U11" s="98"/>
      <c r="V11" s="98"/>
      <c r="W11" s="99"/>
    </row>
    <row r="12" spans="1:23" ht="99.95" customHeight="1" x14ac:dyDescent="0.25">
      <c r="A12" s="741">
        <v>9</v>
      </c>
      <c r="B12" s="645" t="s">
        <v>622</v>
      </c>
      <c r="C12" s="660" t="s">
        <v>634</v>
      </c>
      <c r="D12" s="643">
        <v>5000758</v>
      </c>
      <c r="E12" s="660" t="s">
        <v>631</v>
      </c>
      <c r="F12" s="311"/>
      <c r="G12" s="653">
        <v>42795</v>
      </c>
      <c r="H12" s="653">
        <v>42795</v>
      </c>
      <c r="I12" s="647">
        <v>64</v>
      </c>
      <c r="J12" s="648">
        <v>1103631.1200000001</v>
      </c>
      <c r="K12" s="648">
        <v>1103631.1200000001</v>
      </c>
      <c r="L12" s="648">
        <v>1081235.8800000001</v>
      </c>
      <c r="M12" s="648">
        <v>973112.3</v>
      </c>
      <c r="N12" s="663">
        <v>973112.3</v>
      </c>
      <c r="O12" s="113">
        <f t="shared" si="0"/>
        <v>0</v>
      </c>
      <c r="P12" s="115"/>
      <c r="Q12" s="312"/>
      <c r="R12" s="116" t="s">
        <v>935</v>
      </c>
    </row>
    <row r="13" spans="1:23" ht="58.5" customHeight="1" x14ac:dyDescent="0.25">
      <c r="A13" s="741">
        <v>10</v>
      </c>
      <c r="B13" s="645" t="s">
        <v>622</v>
      </c>
      <c r="C13" s="660" t="s">
        <v>633</v>
      </c>
      <c r="D13" s="643">
        <v>5003947</v>
      </c>
      <c r="E13" s="664" t="s">
        <v>632</v>
      </c>
      <c r="F13" s="311"/>
      <c r="G13" s="665">
        <v>43487</v>
      </c>
      <c r="H13" s="321">
        <v>42486</v>
      </c>
      <c r="I13" s="647">
        <v>86</v>
      </c>
      <c r="J13" s="322">
        <v>2582120.29</v>
      </c>
      <c r="K13" s="649">
        <v>1775725.89</v>
      </c>
      <c r="L13" s="649">
        <v>1203912.79</v>
      </c>
      <c r="M13" s="649">
        <v>1203912.79</v>
      </c>
      <c r="N13" s="650">
        <v>0</v>
      </c>
      <c r="O13" s="113"/>
      <c r="P13" s="115"/>
      <c r="Q13" s="312"/>
      <c r="R13" s="116" t="s">
        <v>935</v>
      </c>
    </row>
    <row r="14" spans="1:23" ht="63.75" customHeight="1" x14ac:dyDescent="0.25">
      <c r="A14" s="741">
        <v>11</v>
      </c>
      <c r="B14" s="645" t="s">
        <v>622</v>
      </c>
      <c r="C14" s="660" t="s">
        <v>633</v>
      </c>
      <c r="D14" s="643">
        <v>5042208</v>
      </c>
      <c r="E14" s="660" t="s">
        <v>635</v>
      </c>
      <c r="F14" s="314"/>
      <c r="G14" s="653">
        <v>43607</v>
      </c>
      <c r="H14" s="653">
        <v>43619</v>
      </c>
      <c r="I14" s="656">
        <v>26</v>
      </c>
      <c r="J14" s="657">
        <v>2728000</v>
      </c>
      <c r="K14" s="649">
        <v>0</v>
      </c>
      <c r="L14" s="649">
        <v>0</v>
      </c>
      <c r="M14" s="649">
        <v>0</v>
      </c>
      <c r="N14" s="650">
        <v>0</v>
      </c>
      <c r="O14" s="113"/>
      <c r="P14" s="115"/>
      <c r="Q14" s="312"/>
      <c r="R14" s="116" t="s">
        <v>935</v>
      </c>
    </row>
    <row r="15" spans="1:23" ht="90.75" customHeight="1" x14ac:dyDescent="0.25">
      <c r="A15" s="741">
        <v>12</v>
      </c>
      <c r="B15" s="645" t="s">
        <v>622</v>
      </c>
      <c r="C15" s="660" t="s">
        <v>637</v>
      </c>
      <c r="D15" s="643">
        <v>5004207</v>
      </c>
      <c r="E15" s="659" t="s">
        <v>636</v>
      </c>
      <c r="F15" s="314"/>
      <c r="G15" s="653">
        <v>43440</v>
      </c>
      <c r="H15" s="653">
        <v>43472</v>
      </c>
      <c r="I15" s="656">
        <v>42</v>
      </c>
      <c r="J15" s="657">
        <v>1146188.3500000001</v>
      </c>
      <c r="K15" s="657">
        <v>305581.05</v>
      </c>
      <c r="L15" s="649">
        <v>23435.999999999996</v>
      </c>
      <c r="M15" s="649">
        <v>23292.000000000004</v>
      </c>
      <c r="N15" s="650">
        <v>0</v>
      </c>
      <c r="O15" s="113"/>
      <c r="P15" s="115"/>
      <c r="Q15" s="312"/>
      <c r="R15" s="116" t="s">
        <v>935</v>
      </c>
    </row>
    <row r="16" spans="1:23" ht="56.25" customHeight="1" x14ac:dyDescent="0.25">
      <c r="A16" s="741">
        <v>13</v>
      </c>
      <c r="B16" s="645" t="s">
        <v>622</v>
      </c>
      <c r="C16" s="644" t="s">
        <v>613</v>
      </c>
      <c r="D16" s="643">
        <v>5001240</v>
      </c>
      <c r="E16" s="660" t="s">
        <v>638</v>
      </c>
      <c r="F16" s="314"/>
      <c r="G16" s="653">
        <v>42586</v>
      </c>
      <c r="H16" s="653">
        <v>42550</v>
      </c>
      <c r="I16" s="656">
        <v>78</v>
      </c>
      <c r="J16" s="657">
        <v>249601.56</v>
      </c>
      <c r="K16" s="657">
        <v>249601.56</v>
      </c>
      <c r="L16" s="661">
        <v>78925.350000000006</v>
      </c>
      <c r="M16" s="661">
        <v>78727.59</v>
      </c>
      <c r="N16" s="662">
        <v>67397.41</v>
      </c>
      <c r="O16" s="113">
        <f t="shared" si="0"/>
        <v>0.16811002084501456</v>
      </c>
      <c r="P16" s="115"/>
      <c r="Q16" s="312"/>
      <c r="R16" s="116" t="s">
        <v>935</v>
      </c>
    </row>
    <row r="17" spans="1:18" ht="84.95" customHeight="1" x14ac:dyDescent="0.25">
      <c r="A17" s="741">
        <v>14</v>
      </c>
      <c r="B17" s="645" t="s">
        <v>622</v>
      </c>
      <c r="C17" s="644" t="s">
        <v>613</v>
      </c>
      <c r="D17" s="643">
        <v>5010966</v>
      </c>
      <c r="E17" s="660" t="s">
        <v>640</v>
      </c>
      <c r="F17" s="311"/>
      <c r="G17" s="653">
        <v>43091</v>
      </c>
      <c r="H17" s="653">
        <v>42737</v>
      </c>
      <c r="I17" s="647">
        <v>72</v>
      </c>
      <c r="J17" s="648">
        <v>250770.44</v>
      </c>
      <c r="K17" s="648">
        <v>250770.44</v>
      </c>
      <c r="L17" s="648">
        <v>53452.56</v>
      </c>
      <c r="M17" s="648">
        <v>53452.56</v>
      </c>
      <c r="N17" s="663">
        <v>11149.710000000001</v>
      </c>
      <c r="O17" s="113">
        <f t="shared" si="0"/>
        <v>3.7940762584856462</v>
      </c>
      <c r="P17" s="115"/>
      <c r="Q17" s="312"/>
      <c r="R17" s="116" t="s">
        <v>935</v>
      </c>
    </row>
    <row r="18" spans="1:18" ht="84.95" customHeight="1" x14ac:dyDescent="0.25">
      <c r="A18" s="741">
        <v>15</v>
      </c>
      <c r="B18" s="645" t="s">
        <v>622</v>
      </c>
      <c r="C18" s="644" t="s">
        <v>613</v>
      </c>
      <c r="D18" s="643">
        <v>5023646</v>
      </c>
      <c r="E18" s="660" t="s">
        <v>639</v>
      </c>
      <c r="F18" s="311"/>
      <c r="G18" s="653">
        <v>43188</v>
      </c>
      <c r="H18" s="653">
        <v>43192</v>
      </c>
      <c r="I18" s="647">
        <v>63</v>
      </c>
      <c r="J18" s="648">
        <v>9400</v>
      </c>
      <c r="K18" s="648">
        <v>9400</v>
      </c>
      <c r="L18" s="648">
        <v>577.84</v>
      </c>
      <c r="M18" s="648">
        <v>577.84</v>
      </c>
      <c r="N18" s="663">
        <v>577.84</v>
      </c>
      <c r="O18" s="113">
        <f t="shared" si="0"/>
        <v>0</v>
      </c>
      <c r="P18" s="115"/>
      <c r="Q18" s="312"/>
      <c r="R18" s="116" t="s">
        <v>935</v>
      </c>
    </row>
    <row r="19" spans="1:18" ht="84.95" customHeight="1" x14ac:dyDescent="0.25">
      <c r="A19" s="741">
        <v>16</v>
      </c>
      <c r="B19" s="645" t="s">
        <v>622</v>
      </c>
      <c r="C19" s="644" t="s">
        <v>613</v>
      </c>
      <c r="D19" s="643">
        <v>5029485</v>
      </c>
      <c r="E19" s="660" t="s">
        <v>641</v>
      </c>
      <c r="F19" s="311"/>
      <c r="G19" s="653">
        <v>43271</v>
      </c>
      <c r="H19" s="653">
        <v>43296</v>
      </c>
      <c r="I19" s="647">
        <v>59</v>
      </c>
      <c r="J19" s="666">
        <v>3710</v>
      </c>
      <c r="K19" s="649">
        <v>0</v>
      </c>
      <c r="L19" s="649">
        <v>0</v>
      </c>
      <c r="M19" s="649">
        <v>0</v>
      </c>
      <c r="N19" s="650">
        <v>0</v>
      </c>
      <c r="O19" s="113"/>
      <c r="P19" s="115"/>
      <c r="Q19" s="312"/>
      <c r="R19" s="116" t="s">
        <v>935</v>
      </c>
    </row>
    <row r="20" spans="1:18" ht="84.95" customHeight="1" x14ac:dyDescent="0.25">
      <c r="A20" s="741">
        <v>17</v>
      </c>
      <c r="B20" s="667" t="s">
        <v>622</v>
      </c>
      <c r="C20" s="659" t="s">
        <v>622</v>
      </c>
      <c r="D20" s="643">
        <v>5003894</v>
      </c>
      <c r="E20" s="323" t="s">
        <v>930</v>
      </c>
      <c r="F20" s="314"/>
      <c r="G20" s="655">
        <v>42724</v>
      </c>
      <c r="H20" s="655">
        <v>42765</v>
      </c>
      <c r="I20" s="656">
        <v>9</v>
      </c>
      <c r="J20" s="668">
        <v>48980</v>
      </c>
      <c r="K20" s="657">
        <v>48980</v>
      </c>
      <c r="L20" s="657">
        <v>48980</v>
      </c>
      <c r="M20" s="657">
        <v>48980</v>
      </c>
      <c r="N20" s="658">
        <v>48980</v>
      </c>
      <c r="O20" s="113">
        <f t="shared" si="0"/>
        <v>0</v>
      </c>
      <c r="P20" s="115"/>
      <c r="Q20" s="312"/>
      <c r="R20" s="116" t="s">
        <v>935</v>
      </c>
    </row>
    <row r="21" spans="1:18" ht="95.1" customHeight="1" x14ac:dyDescent="0.25">
      <c r="A21" s="741">
        <v>18</v>
      </c>
      <c r="B21" s="667" t="s">
        <v>622</v>
      </c>
      <c r="C21" s="652" t="s">
        <v>613</v>
      </c>
      <c r="D21" s="643">
        <v>5041427</v>
      </c>
      <c r="E21" s="644" t="s">
        <v>642</v>
      </c>
      <c r="F21" s="643"/>
      <c r="G21" s="653">
        <v>43788</v>
      </c>
      <c r="H21" s="653">
        <v>44195</v>
      </c>
      <c r="I21" s="647">
        <v>30</v>
      </c>
      <c r="J21" s="324">
        <v>1000107.77</v>
      </c>
      <c r="K21" s="647"/>
      <c r="L21" s="648"/>
      <c r="M21" s="648"/>
      <c r="N21" s="663"/>
      <c r="O21" s="113"/>
      <c r="P21" s="115"/>
      <c r="Q21" s="312"/>
      <c r="R21" s="116" t="s">
        <v>935</v>
      </c>
    </row>
    <row r="22" spans="1:18" ht="95.1" customHeight="1" x14ac:dyDescent="0.25">
      <c r="A22" s="741">
        <v>19</v>
      </c>
      <c r="B22" s="794" t="s">
        <v>622</v>
      </c>
      <c r="C22" s="652" t="s">
        <v>821</v>
      </c>
      <c r="D22" s="643">
        <v>5041861</v>
      </c>
      <c r="E22" s="660" t="s">
        <v>759</v>
      </c>
      <c r="F22" s="643"/>
      <c r="G22" s="653">
        <v>43788</v>
      </c>
      <c r="H22" s="653">
        <v>43798</v>
      </c>
      <c r="I22" s="647">
        <v>30</v>
      </c>
      <c r="J22" s="954">
        <v>696640</v>
      </c>
      <c r="K22" s="950">
        <v>197160</v>
      </c>
      <c r="L22" s="648"/>
      <c r="M22" s="648"/>
      <c r="N22" s="663"/>
      <c r="O22" s="113"/>
      <c r="P22" s="115"/>
      <c r="Q22" s="312"/>
      <c r="R22" s="116" t="s">
        <v>935</v>
      </c>
    </row>
    <row r="23" spans="1:18" ht="95.1" customHeight="1" x14ac:dyDescent="0.25">
      <c r="A23" s="946">
        <v>20</v>
      </c>
      <c r="B23" s="947" t="s">
        <v>622</v>
      </c>
      <c r="C23" s="948" t="s">
        <v>819</v>
      </c>
      <c r="D23" s="643">
        <v>5061257</v>
      </c>
      <c r="E23" s="669" t="s">
        <v>820</v>
      </c>
      <c r="F23" s="643"/>
      <c r="G23" s="653">
        <v>43911</v>
      </c>
      <c r="H23" s="653">
        <v>43913</v>
      </c>
      <c r="I23" s="949">
        <v>6</v>
      </c>
      <c r="J23" s="954">
        <v>53689135.269999996</v>
      </c>
      <c r="K23" s="950">
        <v>12697097.289999999</v>
      </c>
      <c r="L23" s="950">
        <v>7026843.6699999999</v>
      </c>
      <c r="M23" s="950">
        <v>6941924.1899999995</v>
      </c>
      <c r="N23" s="951"/>
      <c r="O23" s="918"/>
      <c r="P23" s="931"/>
      <c r="Q23" s="938"/>
      <c r="R23" s="919" t="s">
        <v>991</v>
      </c>
    </row>
    <row r="24" spans="1:18" ht="95.1" customHeight="1" x14ac:dyDescent="0.25">
      <c r="A24" s="741">
        <v>21</v>
      </c>
      <c r="B24" s="794" t="s">
        <v>622</v>
      </c>
      <c r="C24" s="652" t="s">
        <v>12</v>
      </c>
      <c r="D24" s="643">
        <v>5074725</v>
      </c>
      <c r="E24" s="669" t="s">
        <v>1078</v>
      </c>
      <c r="F24" s="643"/>
      <c r="G24" s="670">
        <v>44187</v>
      </c>
      <c r="H24" s="670">
        <v>44256</v>
      </c>
      <c r="I24" s="647">
        <v>12</v>
      </c>
      <c r="J24" s="954">
        <v>16652159.999999998</v>
      </c>
      <c r="K24" s="950"/>
      <c r="L24" s="648"/>
      <c r="M24" s="648"/>
      <c r="N24" s="663"/>
      <c r="O24" s="113"/>
      <c r="P24" s="115"/>
      <c r="Q24" s="312"/>
      <c r="R24" s="116" t="s">
        <v>935</v>
      </c>
    </row>
    <row r="25" spans="1:18" ht="63" customHeight="1" x14ac:dyDescent="0.25">
      <c r="A25" s="804" t="s">
        <v>643</v>
      </c>
      <c r="B25" s="997" t="s">
        <v>861</v>
      </c>
      <c r="C25" s="998"/>
      <c r="D25" s="998"/>
      <c r="E25" s="998"/>
      <c r="F25" s="998"/>
      <c r="G25" s="998"/>
      <c r="H25" s="1000"/>
      <c r="I25" s="326">
        <f>COUNTA(I4:I24)</f>
        <v>21</v>
      </c>
      <c r="J25" s="277">
        <f>SUM(J4:J24)</f>
        <v>128226012.88</v>
      </c>
      <c r="K25" s="277">
        <f>SUM(K4:K24)</f>
        <v>63526012.539999992</v>
      </c>
      <c r="L25" s="277">
        <f>SUM(L4:L24)</f>
        <v>38204243.139999993</v>
      </c>
      <c r="M25" s="318">
        <f>SUM(M4:M24)</f>
        <v>37648520.729999997</v>
      </c>
      <c r="N25" s="319">
        <f>SUM(N4:N24)</f>
        <v>24437266.772</v>
      </c>
      <c r="O25" s="133">
        <f t="shared" si="0"/>
        <v>0.54061913229745207</v>
      </c>
      <c r="P25" s="115"/>
      <c r="Q25" s="312"/>
      <c r="R25" s="116"/>
    </row>
    <row r="26" spans="1:18" ht="19.5" customHeight="1" x14ac:dyDescent="0.25">
      <c r="A26" s="774"/>
      <c r="B26" s="962" t="s">
        <v>471</v>
      </c>
      <c r="C26" s="999"/>
      <c r="D26" s="999"/>
      <c r="E26" s="999"/>
      <c r="F26" s="999"/>
      <c r="G26" s="999"/>
      <c r="H26" s="999"/>
      <c r="I26" s="999"/>
      <c r="J26" s="283" t="s">
        <v>1073</v>
      </c>
      <c r="K26" s="283" t="s">
        <v>1073</v>
      </c>
      <c r="L26" s="283" t="s">
        <v>1073</v>
      </c>
      <c r="M26" s="283" t="s">
        <v>1073</v>
      </c>
      <c r="N26" s="284" t="s">
        <v>730</v>
      </c>
      <c r="O26" s="115"/>
      <c r="P26" s="115"/>
      <c r="Q26" s="312"/>
      <c r="R26" s="116"/>
    </row>
    <row r="27" spans="1:18" ht="30" customHeight="1" x14ac:dyDescent="0.3">
      <c r="A27" s="774"/>
      <c r="B27" s="12"/>
      <c r="C27" s="12"/>
      <c r="D27" s="12"/>
      <c r="E27" s="12"/>
      <c r="F27" s="12"/>
      <c r="G27" s="12"/>
      <c r="H27" s="12"/>
      <c r="I27" s="12"/>
      <c r="J27" s="12"/>
      <c r="K27" s="40">
        <f>K25/J25</f>
        <v>0.49542219330683435</v>
      </c>
      <c r="L27" s="40">
        <f>L25/J25</f>
        <v>0.29794456118473667</v>
      </c>
      <c r="M27" s="40">
        <f>M25/J25</f>
        <v>0.29361063238574903</v>
      </c>
      <c r="N27" s="12"/>
      <c r="O27" s="12"/>
      <c r="P27" s="12"/>
      <c r="Q27" s="12"/>
      <c r="R27" s="100"/>
    </row>
  </sheetData>
  <mergeCells count="2">
    <mergeCell ref="B25:H25"/>
    <mergeCell ref="B26:I26"/>
  </mergeCells>
  <pageMargins left="0.70866141732283472" right="0.70866141732283472" top="0.74803149606299213" bottom="0.74803149606299213" header="0.31496062992125984" footer="0.31496062992125984"/>
  <pageSetup paperSize="9" scale="50" fitToHeight="0"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85" zoomScaleNormal="85" workbookViewId="0">
      <pane ySplit="1" topLeftCell="A48" activePane="bottomLeft" state="frozen"/>
      <selection pane="bottomLeft" activeCell="K6" sqref="K6:M53"/>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3.42578125" style="62" customWidth="1"/>
    <col min="16" max="16" width="14.42578125" style="62" customWidth="1"/>
    <col min="17" max="17" width="13.85546875" style="62" customWidth="1"/>
    <col min="18" max="18" width="14.5703125" style="15" customWidth="1"/>
    <col min="19" max="21" width="14.28515625" style="62" bestFit="1" customWidth="1"/>
    <col min="22" max="16384" width="9.140625" style="62"/>
  </cols>
  <sheetData>
    <row r="1" spans="1:18"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18" ht="24" customHeight="1" x14ac:dyDescent="0.25">
      <c r="A2" s="12"/>
      <c r="B2" s="13" t="s">
        <v>493</v>
      </c>
      <c r="C2" s="12"/>
      <c r="D2" s="12"/>
      <c r="E2" s="12"/>
      <c r="F2" s="12"/>
      <c r="G2" s="12"/>
      <c r="H2" s="12"/>
      <c r="I2" s="12"/>
      <c r="J2" s="13" t="s">
        <v>1056</v>
      </c>
      <c r="K2" s="12"/>
      <c r="L2" s="12"/>
      <c r="M2" s="12"/>
      <c r="N2" s="12"/>
      <c r="O2" s="12"/>
      <c r="P2" s="12"/>
      <c r="Q2" s="12"/>
      <c r="R2" s="100"/>
    </row>
    <row r="3" spans="1:18" ht="9" customHeight="1" x14ac:dyDescent="0.25"/>
    <row r="4" spans="1:18" ht="30" customHeight="1" x14ac:dyDescent="0.3">
      <c r="A4" s="774"/>
      <c r="B4" s="23" t="s">
        <v>1092</v>
      </c>
      <c r="C4" s="24"/>
      <c r="D4" s="24"/>
      <c r="E4" s="24"/>
      <c r="F4" s="12"/>
      <c r="G4" s="12"/>
      <c r="H4" s="12"/>
      <c r="I4" s="12"/>
      <c r="J4" s="12"/>
      <c r="K4" s="12"/>
      <c r="L4" s="12"/>
      <c r="M4" s="12"/>
      <c r="N4" s="12"/>
      <c r="O4" s="12"/>
      <c r="P4" s="12"/>
      <c r="Q4" s="12"/>
      <c r="R4" s="100"/>
    </row>
    <row r="5" spans="1:18" ht="42" customHeight="1" x14ac:dyDescent="0.25">
      <c r="A5" s="109" t="s">
        <v>470</v>
      </c>
      <c r="B5" s="775" t="s">
        <v>0</v>
      </c>
      <c r="C5" s="6" t="s">
        <v>1</v>
      </c>
      <c r="D5" s="7" t="s">
        <v>2</v>
      </c>
      <c r="E5" s="3" t="s">
        <v>3</v>
      </c>
      <c r="F5" s="7" t="s">
        <v>4</v>
      </c>
      <c r="G5" s="7" t="s">
        <v>5</v>
      </c>
      <c r="H5" s="7" t="s">
        <v>6</v>
      </c>
      <c r="I5" s="4" t="s">
        <v>7</v>
      </c>
      <c r="J5" s="5" t="s">
        <v>8</v>
      </c>
      <c r="K5" s="5" t="s">
        <v>201</v>
      </c>
      <c r="L5" s="5" t="s">
        <v>9</v>
      </c>
      <c r="M5" s="5" t="s">
        <v>10</v>
      </c>
      <c r="N5" s="8" t="s">
        <v>202</v>
      </c>
      <c r="O5" s="737" t="s">
        <v>975</v>
      </c>
      <c r="P5" s="738" t="s">
        <v>976</v>
      </c>
      <c r="Q5" s="80" t="s">
        <v>867</v>
      </c>
      <c r="R5" s="80" t="s">
        <v>977</v>
      </c>
    </row>
    <row r="6" spans="1:18" ht="70.5" customHeight="1" x14ac:dyDescent="0.25">
      <c r="A6" s="741">
        <v>1</v>
      </c>
      <c r="B6" s="795" t="s">
        <v>661</v>
      </c>
      <c r="C6" s="673" t="s">
        <v>656</v>
      </c>
      <c r="D6" s="673" t="s">
        <v>673</v>
      </c>
      <c r="E6" s="673" t="s">
        <v>651</v>
      </c>
      <c r="F6" s="129" t="s">
        <v>14</v>
      </c>
      <c r="G6" s="674">
        <v>43621</v>
      </c>
      <c r="H6" s="670">
        <v>43358</v>
      </c>
      <c r="I6" s="675">
        <v>64</v>
      </c>
      <c r="J6" s="676">
        <v>3850000</v>
      </c>
      <c r="K6" s="677"/>
      <c r="L6" s="677"/>
      <c r="M6" s="677"/>
      <c r="N6" s="678"/>
      <c r="O6" s="115"/>
      <c r="P6" s="115"/>
      <c r="Q6" s="115"/>
      <c r="R6" s="116" t="s">
        <v>935</v>
      </c>
    </row>
    <row r="7" spans="1:18" ht="63" customHeight="1" x14ac:dyDescent="0.25">
      <c r="A7" s="741">
        <f>1+A6</f>
        <v>2</v>
      </c>
      <c r="B7" s="795" t="s">
        <v>661</v>
      </c>
      <c r="C7" s="673" t="s">
        <v>657</v>
      </c>
      <c r="D7" s="673" t="s">
        <v>674</v>
      </c>
      <c r="E7" s="673" t="s">
        <v>652</v>
      </c>
      <c r="F7" s="129" t="s">
        <v>14</v>
      </c>
      <c r="G7" s="674">
        <v>43621</v>
      </c>
      <c r="H7" s="679">
        <v>42130</v>
      </c>
      <c r="I7" s="656">
        <v>104</v>
      </c>
      <c r="J7" s="676">
        <v>2460439.56</v>
      </c>
      <c r="K7" s="680"/>
      <c r="L7" s="680"/>
      <c r="M7" s="680"/>
      <c r="N7" s="681"/>
      <c r="O7" s="115"/>
      <c r="P7" s="115"/>
      <c r="Q7" s="115"/>
      <c r="R7" s="116" t="s">
        <v>935</v>
      </c>
    </row>
    <row r="8" spans="1:18" ht="80.25" customHeight="1" x14ac:dyDescent="0.25">
      <c r="A8" s="741">
        <f t="shared" ref="A8:A53" si="0">1+A7</f>
        <v>3</v>
      </c>
      <c r="B8" s="795" t="s">
        <v>661</v>
      </c>
      <c r="C8" s="673" t="s">
        <v>658</v>
      </c>
      <c r="D8" s="673" t="s">
        <v>675</v>
      </c>
      <c r="E8" s="673" t="s">
        <v>653</v>
      </c>
      <c r="F8" s="129" t="s">
        <v>14</v>
      </c>
      <c r="G8" s="674">
        <v>43621</v>
      </c>
      <c r="H8" s="670">
        <v>43280</v>
      </c>
      <c r="I8" s="675">
        <v>66</v>
      </c>
      <c r="J8" s="676">
        <v>4450000</v>
      </c>
      <c r="K8" s="677"/>
      <c r="L8" s="677"/>
      <c r="M8" s="677"/>
      <c r="N8" s="312"/>
      <c r="O8" s="115"/>
      <c r="P8" s="115"/>
      <c r="Q8" s="115"/>
      <c r="R8" s="116" t="s">
        <v>935</v>
      </c>
    </row>
    <row r="9" spans="1:18" ht="69.75" customHeight="1" x14ac:dyDescent="0.25">
      <c r="A9" s="741">
        <f t="shared" si="0"/>
        <v>4</v>
      </c>
      <c r="B9" s="795" t="s">
        <v>661</v>
      </c>
      <c r="C9" s="673" t="s">
        <v>659</v>
      </c>
      <c r="D9" s="673" t="s">
        <v>676</v>
      </c>
      <c r="E9" s="673" t="s">
        <v>654</v>
      </c>
      <c r="F9" s="129" t="s">
        <v>14</v>
      </c>
      <c r="G9" s="674">
        <v>43621</v>
      </c>
      <c r="H9" s="670">
        <v>43291</v>
      </c>
      <c r="I9" s="675">
        <v>66</v>
      </c>
      <c r="J9" s="676">
        <v>3571400</v>
      </c>
      <c r="K9" s="677"/>
      <c r="L9" s="677"/>
      <c r="M9" s="677"/>
      <c r="N9" s="312"/>
      <c r="O9" s="115"/>
      <c r="P9" s="115"/>
      <c r="Q9" s="115"/>
      <c r="R9" s="116" t="s">
        <v>935</v>
      </c>
    </row>
    <row r="10" spans="1:18" ht="66" customHeight="1" x14ac:dyDescent="0.25">
      <c r="A10" s="741">
        <f t="shared" si="0"/>
        <v>5</v>
      </c>
      <c r="B10" s="795" t="s">
        <v>661</v>
      </c>
      <c r="C10" s="673" t="s">
        <v>660</v>
      </c>
      <c r="D10" s="673" t="s">
        <v>677</v>
      </c>
      <c r="E10" s="673" t="s">
        <v>655</v>
      </c>
      <c r="F10" s="129" t="s">
        <v>14</v>
      </c>
      <c r="G10" s="674">
        <v>43621</v>
      </c>
      <c r="H10" s="670">
        <v>43563</v>
      </c>
      <c r="I10" s="675">
        <v>57</v>
      </c>
      <c r="J10" s="676">
        <v>4000000</v>
      </c>
      <c r="K10" s="677"/>
      <c r="L10" s="677"/>
      <c r="M10" s="677"/>
      <c r="N10" s="312"/>
      <c r="O10" s="115"/>
      <c r="P10" s="115"/>
      <c r="Q10" s="115"/>
      <c r="R10" s="116" t="s">
        <v>935</v>
      </c>
    </row>
    <row r="11" spans="1:18" ht="55.5" customHeight="1" x14ac:dyDescent="0.25">
      <c r="A11" s="741">
        <f t="shared" si="0"/>
        <v>6</v>
      </c>
      <c r="B11" s="795" t="s">
        <v>661</v>
      </c>
      <c r="C11" s="673" t="s">
        <v>662</v>
      </c>
      <c r="D11" s="673" t="s">
        <v>678</v>
      </c>
      <c r="E11" s="673" t="s">
        <v>694</v>
      </c>
      <c r="F11" s="129" t="s">
        <v>14</v>
      </c>
      <c r="G11" s="674">
        <v>43621</v>
      </c>
      <c r="H11" s="670">
        <v>43369</v>
      </c>
      <c r="I11" s="675">
        <v>24</v>
      </c>
      <c r="J11" s="676">
        <v>4436904</v>
      </c>
      <c r="K11" s="677"/>
      <c r="L11" s="677"/>
      <c r="M11" s="677"/>
      <c r="N11" s="312"/>
      <c r="O11" s="115"/>
      <c r="P11" s="115"/>
      <c r="Q11" s="115"/>
      <c r="R11" s="116" t="s">
        <v>935</v>
      </c>
    </row>
    <row r="12" spans="1:18" ht="55.5" customHeight="1" x14ac:dyDescent="0.25">
      <c r="A12" s="741">
        <f t="shared" si="0"/>
        <v>7</v>
      </c>
      <c r="B12" s="795" t="s">
        <v>661</v>
      </c>
      <c r="C12" s="673" t="s">
        <v>663</v>
      </c>
      <c r="D12" s="673" t="s">
        <v>679</v>
      </c>
      <c r="E12" s="673" t="s">
        <v>695</v>
      </c>
      <c r="F12" s="129" t="s">
        <v>14</v>
      </c>
      <c r="G12" s="674">
        <v>43720</v>
      </c>
      <c r="H12" s="670">
        <v>43831</v>
      </c>
      <c r="I12" s="675">
        <v>48</v>
      </c>
      <c r="J12" s="290">
        <v>4420372.32</v>
      </c>
      <c r="K12" s="677"/>
      <c r="L12" s="677"/>
      <c r="M12" s="677"/>
      <c r="N12" s="312"/>
      <c r="O12" s="115"/>
      <c r="P12" s="115"/>
      <c r="Q12" s="115"/>
      <c r="R12" s="116" t="s">
        <v>935</v>
      </c>
    </row>
    <row r="13" spans="1:18" ht="77.25" customHeight="1" x14ac:dyDescent="0.25">
      <c r="A13" s="741">
        <f t="shared" si="0"/>
        <v>8</v>
      </c>
      <c r="B13" s="795" t="s">
        <v>661</v>
      </c>
      <c r="C13" s="673" t="s">
        <v>664</v>
      </c>
      <c r="D13" s="673" t="s">
        <v>680</v>
      </c>
      <c r="E13" s="673" t="s">
        <v>696</v>
      </c>
      <c r="F13" s="129" t="s">
        <v>14</v>
      </c>
      <c r="G13" s="674">
        <v>43621</v>
      </c>
      <c r="H13" s="670">
        <v>43334</v>
      </c>
      <c r="I13" s="675">
        <v>64</v>
      </c>
      <c r="J13" s="676">
        <v>1956720</v>
      </c>
      <c r="K13" s="677"/>
      <c r="L13" s="677"/>
      <c r="M13" s="677"/>
      <c r="N13" s="312"/>
      <c r="O13" s="115"/>
      <c r="P13" s="115"/>
      <c r="Q13" s="115"/>
      <c r="R13" s="116" t="s">
        <v>935</v>
      </c>
    </row>
    <row r="14" spans="1:18" ht="69" customHeight="1" x14ac:dyDescent="0.25">
      <c r="A14" s="741">
        <f t="shared" si="0"/>
        <v>9</v>
      </c>
      <c r="B14" s="795" t="s">
        <v>661</v>
      </c>
      <c r="C14" s="673" t="s">
        <v>665</v>
      </c>
      <c r="D14" s="673" t="s">
        <v>681</v>
      </c>
      <c r="E14" s="673" t="s">
        <v>697</v>
      </c>
      <c r="F14" s="129" t="s">
        <v>14</v>
      </c>
      <c r="G14" s="674">
        <v>43621</v>
      </c>
      <c r="H14" s="670">
        <v>43273</v>
      </c>
      <c r="I14" s="675">
        <v>66</v>
      </c>
      <c r="J14" s="676">
        <v>919353.88</v>
      </c>
      <c r="K14" s="677">
        <v>18096.48</v>
      </c>
      <c r="L14" s="677">
        <v>18096.48</v>
      </c>
      <c r="M14" s="677">
        <v>18096.48</v>
      </c>
      <c r="N14" s="312"/>
      <c r="O14" s="115"/>
      <c r="P14" s="115"/>
      <c r="Q14" s="115"/>
      <c r="R14" s="116" t="s">
        <v>935</v>
      </c>
    </row>
    <row r="15" spans="1:18" ht="64.5" customHeight="1" x14ac:dyDescent="0.25">
      <c r="A15" s="741">
        <f t="shared" si="0"/>
        <v>10</v>
      </c>
      <c r="B15" s="795" t="s">
        <v>661</v>
      </c>
      <c r="C15" s="673" t="s">
        <v>666</v>
      </c>
      <c r="D15" s="673" t="s">
        <v>682</v>
      </c>
      <c r="E15" s="673" t="s">
        <v>698</v>
      </c>
      <c r="F15" s="129" t="s">
        <v>14</v>
      </c>
      <c r="G15" s="674">
        <v>43621</v>
      </c>
      <c r="H15" s="670">
        <v>43312</v>
      </c>
      <c r="I15" s="675">
        <v>65</v>
      </c>
      <c r="J15" s="676">
        <v>1481183.05</v>
      </c>
      <c r="K15" s="290">
        <v>15183.5</v>
      </c>
      <c r="L15" s="290">
        <v>15183.5</v>
      </c>
      <c r="M15" s="290">
        <v>15183.5</v>
      </c>
      <c r="N15" s="295">
        <v>15183.5</v>
      </c>
      <c r="O15" s="113">
        <f>(M15-N15)/N15</f>
        <v>0</v>
      </c>
      <c r="P15" s="115"/>
      <c r="Q15" s="115"/>
      <c r="R15" s="116" t="s">
        <v>935</v>
      </c>
    </row>
    <row r="16" spans="1:18" ht="70.5" customHeight="1" x14ac:dyDescent="0.25">
      <c r="A16" s="741">
        <f t="shared" si="0"/>
        <v>11</v>
      </c>
      <c r="B16" s="795" t="s">
        <v>661</v>
      </c>
      <c r="C16" s="673" t="s">
        <v>667</v>
      </c>
      <c r="D16" s="673" t="s">
        <v>683</v>
      </c>
      <c r="E16" s="673" t="s">
        <v>699</v>
      </c>
      <c r="F16" s="129" t="s">
        <v>14</v>
      </c>
      <c r="G16" s="674">
        <v>43621</v>
      </c>
      <c r="H16" s="670">
        <v>43375</v>
      </c>
      <c r="I16" s="675">
        <v>39</v>
      </c>
      <c r="J16" s="676">
        <v>3730877.35</v>
      </c>
      <c r="K16" s="682"/>
      <c r="L16" s="677"/>
      <c r="M16" s="677"/>
      <c r="N16" s="312"/>
      <c r="O16" s="115"/>
      <c r="P16" s="115"/>
      <c r="Q16" s="115"/>
      <c r="R16" s="116" t="s">
        <v>935</v>
      </c>
    </row>
    <row r="17" spans="1:18" ht="71.25" customHeight="1" x14ac:dyDescent="0.25">
      <c r="A17" s="741">
        <f t="shared" si="0"/>
        <v>12</v>
      </c>
      <c r="B17" s="795" t="s">
        <v>661</v>
      </c>
      <c r="C17" s="673" t="s">
        <v>668</v>
      </c>
      <c r="D17" s="673" t="s">
        <v>684</v>
      </c>
      <c r="E17" s="673" t="s">
        <v>700</v>
      </c>
      <c r="F17" s="129" t="s">
        <v>14</v>
      </c>
      <c r="G17" s="674">
        <v>43621</v>
      </c>
      <c r="H17" s="670">
        <v>43283</v>
      </c>
      <c r="I17" s="675">
        <v>66</v>
      </c>
      <c r="J17" s="676">
        <v>2429495.9</v>
      </c>
      <c r="K17" s="445">
        <v>15500</v>
      </c>
      <c r="L17" s="677">
        <v>15500</v>
      </c>
      <c r="M17" s="677">
        <v>15500</v>
      </c>
      <c r="N17" s="312"/>
      <c r="O17" s="115"/>
      <c r="P17" s="115"/>
      <c r="Q17" s="115"/>
      <c r="R17" s="116" t="s">
        <v>935</v>
      </c>
    </row>
    <row r="18" spans="1:18" ht="77.25" customHeight="1" x14ac:dyDescent="0.25">
      <c r="A18" s="741">
        <f t="shared" si="0"/>
        <v>13</v>
      </c>
      <c r="B18" s="795" t="s">
        <v>661</v>
      </c>
      <c r="C18" s="673" t="s">
        <v>669</v>
      </c>
      <c r="D18" s="673" t="s">
        <v>685</v>
      </c>
      <c r="E18" s="673" t="s">
        <v>701</v>
      </c>
      <c r="F18" s="129" t="s">
        <v>14</v>
      </c>
      <c r="G18" s="674">
        <v>43621</v>
      </c>
      <c r="H18" s="670">
        <v>43201</v>
      </c>
      <c r="I18" s="675">
        <v>43</v>
      </c>
      <c r="J18" s="676">
        <v>4203652.25</v>
      </c>
      <c r="K18" s="677"/>
      <c r="L18" s="677"/>
      <c r="M18" s="677"/>
      <c r="N18" s="312"/>
      <c r="O18" s="115"/>
      <c r="P18" s="115"/>
      <c r="Q18" s="115"/>
      <c r="R18" s="116" t="s">
        <v>935</v>
      </c>
    </row>
    <row r="19" spans="1:18" ht="69.75" customHeight="1" x14ac:dyDescent="0.25">
      <c r="A19" s="741">
        <f t="shared" si="0"/>
        <v>14</v>
      </c>
      <c r="B19" s="795" t="s">
        <v>661</v>
      </c>
      <c r="C19" s="673" t="s">
        <v>670</v>
      </c>
      <c r="D19" s="673" t="s">
        <v>686</v>
      </c>
      <c r="E19" s="673" t="s">
        <v>702</v>
      </c>
      <c r="F19" s="129" t="s">
        <v>14</v>
      </c>
      <c r="G19" s="674">
        <v>43621</v>
      </c>
      <c r="H19" s="670">
        <v>43312</v>
      </c>
      <c r="I19" s="675">
        <v>65</v>
      </c>
      <c r="J19" s="676">
        <v>4215842.0199999996</v>
      </c>
      <c r="K19" s="677">
        <v>39737.99</v>
      </c>
      <c r="L19" s="677">
        <v>39737.99</v>
      </c>
      <c r="M19" s="677">
        <v>39737.99</v>
      </c>
      <c r="N19" s="312"/>
      <c r="O19" s="115"/>
      <c r="P19" s="115"/>
      <c r="Q19" s="115"/>
      <c r="R19" s="116" t="s">
        <v>935</v>
      </c>
    </row>
    <row r="20" spans="1:18" ht="75" customHeight="1" x14ac:dyDescent="0.25">
      <c r="A20" s="741">
        <f t="shared" si="0"/>
        <v>15</v>
      </c>
      <c r="B20" s="795" t="s">
        <v>661</v>
      </c>
      <c r="C20" s="673" t="s">
        <v>672</v>
      </c>
      <c r="D20" s="673" t="s">
        <v>687</v>
      </c>
      <c r="E20" s="673" t="s">
        <v>703</v>
      </c>
      <c r="F20" s="129" t="s">
        <v>14</v>
      </c>
      <c r="G20" s="674">
        <v>43649</v>
      </c>
      <c r="H20" s="670">
        <v>43245</v>
      </c>
      <c r="I20" s="675">
        <v>67</v>
      </c>
      <c r="J20" s="290">
        <v>3678161.83</v>
      </c>
      <c r="K20" s="677">
        <v>30996.9</v>
      </c>
      <c r="L20" s="677">
        <v>16116.9</v>
      </c>
      <c r="M20" s="677">
        <v>16116.9</v>
      </c>
      <c r="N20" s="312"/>
      <c r="O20" s="115"/>
      <c r="P20" s="115"/>
      <c r="Q20" s="115"/>
      <c r="R20" s="116" t="s">
        <v>935</v>
      </c>
    </row>
    <row r="21" spans="1:18" ht="66" customHeight="1" x14ac:dyDescent="0.25">
      <c r="A21" s="741">
        <f t="shared" si="0"/>
        <v>16</v>
      </c>
      <c r="B21" s="795" t="s">
        <v>661</v>
      </c>
      <c r="C21" s="673" t="s">
        <v>671</v>
      </c>
      <c r="D21" s="673" t="s">
        <v>688</v>
      </c>
      <c r="E21" s="673" t="s">
        <v>704</v>
      </c>
      <c r="F21" s="129" t="s">
        <v>14</v>
      </c>
      <c r="G21" s="674">
        <v>43621</v>
      </c>
      <c r="H21" s="670">
        <v>43431</v>
      </c>
      <c r="I21" s="675">
        <v>37</v>
      </c>
      <c r="J21" s="676">
        <v>3942322.92</v>
      </c>
      <c r="K21" s="677">
        <v>19889.599999999999</v>
      </c>
      <c r="L21" s="677">
        <v>19889.599999999999</v>
      </c>
      <c r="M21" s="677">
        <v>19889.599999999999</v>
      </c>
      <c r="N21" s="312"/>
      <c r="O21" s="115"/>
      <c r="P21" s="115"/>
      <c r="Q21" s="115"/>
      <c r="R21" s="116" t="s">
        <v>935</v>
      </c>
    </row>
    <row r="22" spans="1:18" ht="70.5" customHeight="1" x14ac:dyDescent="0.25">
      <c r="A22" s="741">
        <f t="shared" si="0"/>
        <v>17</v>
      </c>
      <c r="B22" s="795" t="s">
        <v>661</v>
      </c>
      <c r="C22" s="673" t="s">
        <v>705</v>
      </c>
      <c r="D22" s="673" t="s">
        <v>689</v>
      </c>
      <c r="E22" s="673" t="s">
        <v>710</v>
      </c>
      <c r="F22" s="129" t="s">
        <v>14</v>
      </c>
      <c r="G22" s="683">
        <v>43754</v>
      </c>
      <c r="H22" s="670">
        <v>43374</v>
      </c>
      <c r="I22" s="675">
        <v>63</v>
      </c>
      <c r="J22" s="290">
        <v>677353.47</v>
      </c>
      <c r="K22" s="676">
        <v>14920.4</v>
      </c>
      <c r="L22" s="676">
        <v>14920.4</v>
      </c>
      <c r="M22" s="676">
        <v>14920.4</v>
      </c>
      <c r="N22" s="312"/>
      <c r="O22" s="115"/>
      <c r="P22" s="115"/>
      <c r="Q22" s="115"/>
      <c r="R22" s="116" t="s">
        <v>935</v>
      </c>
    </row>
    <row r="23" spans="1:18" ht="71.25" customHeight="1" x14ac:dyDescent="0.25">
      <c r="A23" s="741">
        <f t="shared" si="0"/>
        <v>18</v>
      </c>
      <c r="B23" s="795" t="s">
        <v>661</v>
      </c>
      <c r="C23" s="673" t="s">
        <v>706</v>
      </c>
      <c r="D23" s="673" t="s">
        <v>690</v>
      </c>
      <c r="E23" s="673" t="s">
        <v>711</v>
      </c>
      <c r="F23" s="129" t="s">
        <v>14</v>
      </c>
      <c r="G23" s="683">
        <v>43781</v>
      </c>
      <c r="H23" s="670">
        <v>43515</v>
      </c>
      <c r="I23" s="675">
        <v>58</v>
      </c>
      <c r="J23" s="290">
        <v>4444756</v>
      </c>
      <c r="K23" s="677"/>
      <c r="L23" s="677"/>
      <c r="M23" s="677"/>
      <c r="N23" s="312"/>
      <c r="O23" s="115"/>
      <c r="P23" s="115"/>
      <c r="Q23" s="115"/>
      <c r="R23" s="116" t="s">
        <v>935</v>
      </c>
    </row>
    <row r="24" spans="1:18" ht="69" customHeight="1" x14ac:dyDescent="0.25">
      <c r="A24" s="741">
        <f t="shared" si="0"/>
        <v>19</v>
      </c>
      <c r="B24" s="795" t="s">
        <v>661</v>
      </c>
      <c r="C24" s="673" t="s">
        <v>707</v>
      </c>
      <c r="D24" s="673" t="s">
        <v>691</v>
      </c>
      <c r="E24" s="673" t="s">
        <v>712</v>
      </c>
      <c r="F24" s="129" t="s">
        <v>14</v>
      </c>
      <c r="G24" s="683">
        <v>43777</v>
      </c>
      <c r="H24" s="670">
        <v>43514</v>
      </c>
      <c r="I24" s="675">
        <v>58</v>
      </c>
      <c r="J24" s="676">
        <v>3520363.1</v>
      </c>
      <c r="K24" s="677">
        <v>21700</v>
      </c>
      <c r="L24" s="677">
        <v>13640</v>
      </c>
      <c r="M24" s="677">
        <v>13640</v>
      </c>
      <c r="N24" s="312"/>
      <c r="O24" s="115"/>
      <c r="P24" s="115"/>
      <c r="Q24" s="115"/>
      <c r="R24" s="116" t="s">
        <v>935</v>
      </c>
    </row>
    <row r="25" spans="1:18" ht="76.5" customHeight="1" x14ac:dyDescent="0.25">
      <c r="A25" s="741">
        <f t="shared" si="0"/>
        <v>20</v>
      </c>
      <c r="B25" s="795" t="s">
        <v>661</v>
      </c>
      <c r="C25" s="673" t="s">
        <v>708</v>
      </c>
      <c r="D25" s="673" t="s">
        <v>692</v>
      </c>
      <c r="E25" s="673" t="s">
        <v>713</v>
      </c>
      <c r="F25" s="129" t="s">
        <v>14</v>
      </c>
      <c r="G25" s="683">
        <v>43777</v>
      </c>
      <c r="H25" s="670">
        <v>43545</v>
      </c>
      <c r="I25" s="675">
        <v>57</v>
      </c>
      <c r="J25" s="290">
        <v>4411302.28</v>
      </c>
      <c r="K25" s="677">
        <v>24304</v>
      </c>
      <c r="L25" s="677">
        <v>24304</v>
      </c>
      <c r="M25" s="677">
        <v>24304</v>
      </c>
      <c r="N25" s="312"/>
      <c r="O25" s="115"/>
      <c r="P25" s="115"/>
      <c r="Q25" s="115"/>
      <c r="R25" s="116" t="s">
        <v>935</v>
      </c>
    </row>
    <row r="26" spans="1:18" ht="76.5" customHeight="1" x14ac:dyDescent="0.25">
      <c r="A26" s="741">
        <f t="shared" si="0"/>
        <v>21</v>
      </c>
      <c r="B26" s="795" t="s">
        <v>661</v>
      </c>
      <c r="C26" s="673" t="s">
        <v>709</v>
      </c>
      <c r="D26" s="673" t="s">
        <v>693</v>
      </c>
      <c r="E26" s="673" t="s">
        <v>714</v>
      </c>
      <c r="F26" s="129" t="s">
        <v>14</v>
      </c>
      <c r="G26" s="683">
        <v>43720</v>
      </c>
      <c r="H26" s="670">
        <v>43628</v>
      </c>
      <c r="I26" s="675">
        <v>55</v>
      </c>
      <c r="J26" s="290">
        <v>4440490</v>
      </c>
      <c r="K26" s="677"/>
      <c r="L26" s="677"/>
      <c r="M26" s="677"/>
      <c r="N26" s="312"/>
      <c r="O26" s="115"/>
      <c r="P26" s="115"/>
      <c r="Q26" s="115"/>
      <c r="R26" s="116" t="s">
        <v>935</v>
      </c>
    </row>
    <row r="27" spans="1:18" ht="76.5" customHeight="1" x14ac:dyDescent="0.25">
      <c r="A27" s="741">
        <f t="shared" si="0"/>
        <v>22</v>
      </c>
      <c r="B27" s="795" t="s">
        <v>831</v>
      </c>
      <c r="C27" s="673" t="s">
        <v>597</v>
      </c>
      <c r="D27" s="673">
        <v>5062142</v>
      </c>
      <c r="E27" s="672" t="s">
        <v>832</v>
      </c>
      <c r="F27" s="660" t="s">
        <v>14</v>
      </c>
      <c r="G27" s="653">
        <v>44014</v>
      </c>
      <c r="H27" s="653">
        <v>43885</v>
      </c>
      <c r="I27" s="675">
        <v>46</v>
      </c>
      <c r="J27" s="290">
        <v>5446200</v>
      </c>
      <c r="K27" s="677">
        <v>30000</v>
      </c>
      <c r="L27" s="677">
        <v>30000</v>
      </c>
      <c r="M27" s="677">
        <v>30000</v>
      </c>
      <c r="N27" s="312"/>
      <c r="O27" s="115"/>
      <c r="P27" s="115"/>
      <c r="Q27" s="115"/>
      <c r="R27" s="116" t="s">
        <v>935</v>
      </c>
    </row>
    <row r="28" spans="1:18" ht="76.5" customHeight="1" x14ac:dyDescent="0.25">
      <c r="A28" s="741">
        <f t="shared" si="0"/>
        <v>23</v>
      </c>
      <c r="B28" s="795" t="s">
        <v>831</v>
      </c>
      <c r="C28" s="660" t="s">
        <v>278</v>
      </c>
      <c r="D28" s="673">
        <v>5062103</v>
      </c>
      <c r="E28" s="684" t="s">
        <v>833</v>
      </c>
      <c r="F28" s="660" t="s">
        <v>14</v>
      </c>
      <c r="G28" s="653">
        <v>44014</v>
      </c>
      <c r="H28" s="653">
        <v>43819</v>
      </c>
      <c r="I28" s="675">
        <v>48</v>
      </c>
      <c r="J28" s="290">
        <v>5435713.3399999999</v>
      </c>
      <c r="K28" s="677"/>
      <c r="L28" s="677"/>
      <c r="M28" s="677"/>
      <c r="N28" s="312"/>
      <c r="O28" s="115"/>
      <c r="P28" s="115"/>
      <c r="Q28" s="115"/>
      <c r="R28" s="116" t="s">
        <v>935</v>
      </c>
    </row>
    <row r="29" spans="1:18" ht="76.5" customHeight="1" x14ac:dyDescent="0.25">
      <c r="A29" s="741">
        <f t="shared" si="0"/>
        <v>24</v>
      </c>
      <c r="B29" s="795" t="s">
        <v>661</v>
      </c>
      <c r="C29" s="673" t="s">
        <v>264</v>
      </c>
      <c r="D29" s="673">
        <v>5041380</v>
      </c>
      <c r="E29" s="673" t="s">
        <v>824</v>
      </c>
      <c r="F29" s="684" t="s">
        <v>14</v>
      </c>
      <c r="G29" s="670">
        <v>44014</v>
      </c>
      <c r="H29" s="670">
        <v>43425</v>
      </c>
      <c r="I29" s="675">
        <v>61</v>
      </c>
      <c r="J29" s="290">
        <v>4255432.9800000004</v>
      </c>
      <c r="K29" s="677"/>
      <c r="L29" s="677"/>
      <c r="M29" s="677"/>
      <c r="N29" s="312"/>
      <c r="O29" s="115"/>
      <c r="P29" s="115"/>
      <c r="Q29" s="115"/>
      <c r="R29" s="116" t="s">
        <v>935</v>
      </c>
    </row>
    <row r="30" spans="1:18" ht="76.5" customHeight="1" x14ac:dyDescent="0.25">
      <c r="A30" s="741">
        <f t="shared" si="0"/>
        <v>25</v>
      </c>
      <c r="B30" s="795" t="s">
        <v>661</v>
      </c>
      <c r="C30" s="684" t="s">
        <v>217</v>
      </c>
      <c r="D30" s="673">
        <v>5042210</v>
      </c>
      <c r="E30" s="684" t="s">
        <v>884</v>
      </c>
      <c r="F30" s="684" t="s">
        <v>14</v>
      </c>
      <c r="G30" s="670">
        <v>44035</v>
      </c>
      <c r="H30" s="670">
        <v>43503</v>
      </c>
      <c r="I30" s="675">
        <v>59</v>
      </c>
      <c r="J30" s="290">
        <v>3066869.2199999997</v>
      </c>
      <c r="K30" s="677"/>
      <c r="L30" s="677"/>
      <c r="M30" s="677"/>
      <c r="N30" s="312"/>
      <c r="O30" s="115"/>
      <c r="P30" s="115"/>
      <c r="Q30" s="115"/>
      <c r="R30" s="116" t="s">
        <v>935</v>
      </c>
    </row>
    <row r="31" spans="1:18" ht="76.5" customHeight="1" x14ac:dyDescent="0.25">
      <c r="A31" s="741">
        <f t="shared" si="0"/>
        <v>26</v>
      </c>
      <c r="B31" s="795" t="s">
        <v>661</v>
      </c>
      <c r="C31" s="684" t="s">
        <v>235</v>
      </c>
      <c r="D31" s="685">
        <v>5041865</v>
      </c>
      <c r="E31" s="684" t="s">
        <v>885</v>
      </c>
      <c r="F31" s="684" t="s">
        <v>14</v>
      </c>
      <c r="G31" s="670">
        <v>44026</v>
      </c>
      <c r="H31" s="670">
        <v>43423</v>
      </c>
      <c r="I31" s="675">
        <v>61</v>
      </c>
      <c r="J31" s="290">
        <v>2781683.73</v>
      </c>
      <c r="K31" s="677"/>
      <c r="L31" s="677"/>
      <c r="M31" s="677"/>
      <c r="N31" s="312"/>
      <c r="O31" s="115"/>
      <c r="P31" s="115"/>
      <c r="Q31" s="115"/>
      <c r="R31" s="116" t="s">
        <v>935</v>
      </c>
    </row>
    <row r="32" spans="1:18" ht="76.5" customHeight="1" x14ac:dyDescent="0.25">
      <c r="A32" s="741">
        <f t="shared" si="0"/>
        <v>27</v>
      </c>
      <c r="B32" s="795" t="s">
        <v>661</v>
      </c>
      <c r="C32" s="684" t="s">
        <v>248</v>
      </c>
      <c r="D32" s="685">
        <v>5047095</v>
      </c>
      <c r="E32" s="684" t="s">
        <v>886</v>
      </c>
      <c r="F32" s="684" t="s">
        <v>14</v>
      </c>
      <c r="G32" s="670">
        <v>44041</v>
      </c>
      <c r="H32" s="670">
        <v>43493</v>
      </c>
      <c r="I32" s="675">
        <v>59</v>
      </c>
      <c r="J32" s="290">
        <v>2634919.02</v>
      </c>
      <c r="K32" s="686"/>
      <c r="L32" s="686"/>
      <c r="M32" s="686"/>
      <c r="N32" s="312"/>
      <c r="O32" s="155"/>
      <c r="P32" s="155"/>
      <c r="Q32" s="155"/>
      <c r="R32" s="118" t="s">
        <v>935</v>
      </c>
    </row>
    <row r="33" spans="1:18" ht="76.5" customHeight="1" x14ac:dyDescent="0.25">
      <c r="A33" s="741">
        <f t="shared" si="0"/>
        <v>28</v>
      </c>
      <c r="B33" s="795" t="s">
        <v>661</v>
      </c>
      <c r="C33" s="684" t="s">
        <v>887</v>
      </c>
      <c r="D33" s="685">
        <v>5051028</v>
      </c>
      <c r="E33" s="684" t="s">
        <v>888</v>
      </c>
      <c r="F33" s="684" t="s">
        <v>14</v>
      </c>
      <c r="G33" s="670">
        <v>44035</v>
      </c>
      <c r="H33" s="670">
        <v>43689</v>
      </c>
      <c r="I33" s="675">
        <v>53</v>
      </c>
      <c r="J33" s="290">
        <v>4438429.8499999996</v>
      </c>
      <c r="K33" s="686"/>
      <c r="L33" s="686"/>
      <c r="M33" s="686"/>
      <c r="N33" s="312"/>
      <c r="O33" s="155"/>
      <c r="P33" s="155"/>
      <c r="Q33" s="155"/>
      <c r="R33" s="118" t="s">
        <v>935</v>
      </c>
    </row>
    <row r="34" spans="1:18" ht="76.5" customHeight="1" x14ac:dyDescent="0.25">
      <c r="A34" s="741">
        <f t="shared" si="0"/>
        <v>29</v>
      </c>
      <c r="B34" s="795" t="s">
        <v>661</v>
      </c>
      <c r="C34" s="684" t="s">
        <v>889</v>
      </c>
      <c r="D34" s="685">
        <v>5038745</v>
      </c>
      <c r="E34" s="684" t="s">
        <v>890</v>
      </c>
      <c r="F34" s="684" t="s">
        <v>14</v>
      </c>
      <c r="G34" s="670">
        <v>44098</v>
      </c>
      <c r="H34" s="670">
        <v>43369</v>
      </c>
      <c r="I34" s="675">
        <v>63</v>
      </c>
      <c r="J34" s="290">
        <v>3125158.36</v>
      </c>
      <c r="K34" s="686"/>
      <c r="L34" s="686"/>
      <c r="M34" s="686"/>
      <c r="N34" s="312"/>
      <c r="O34" s="155"/>
      <c r="P34" s="155"/>
      <c r="Q34" s="155"/>
      <c r="R34" s="118" t="s">
        <v>935</v>
      </c>
    </row>
    <row r="35" spans="1:18" ht="76.5" customHeight="1" x14ac:dyDescent="0.25">
      <c r="A35" s="741">
        <f t="shared" si="0"/>
        <v>30</v>
      </c>
      <c r="B35" s="795" t="s">
        <v>661</v>
      </c>
      <c r="C35" s="684" t="s">
        <v>892</v>
      </c>
      <c r="D35" s="685">
        <v>5062140</v>
      </c>
      <c r="E35" s="684" t="s">
        <v>891</v>
      </c>
      <c r="F35" s="684" t="s">
        <v>14</v>
      </c>
      <c r="G35" s="670">
        <v>44026</v>
      </c>
      <c r="H35" s="670">
        <v>43907</v>
      </c>
      <c r="I35" s="675">
        <v>45</v>
      </c>
      <c r="J35" s="290">
        <v>3829360.5999999996</v>
      </c>
      <c r="K35" s="686"/>
      <c r="L35" s="686"/>
      <c r="M35" s="686"/>
      <c r="N35" s="312"/>
      <c r="O35" s="155"/>
      <c r="P35" s="155"/>
      <c r="Q35" s="155"/>
      <c r="R35" s="118" t="s">
        <v>935</v>
      </c>
    </row>
    <row r="36" spans="1:18" ht="76.5" customHeight="1" x14ac:dyDescent="0.25">
      <c r="A36" s="741">
        <f t="shared" si="0"/>
        <v>31</v>
      </c>
      <c r="B36" s="795" t="s">
        <v>661</v>
      </c>
      <c r="C36" s="684" t="s">
        <v>268</v>
      </c>
      <c r="D36" s="685">
        <v>5037947</v>
      </c>
      <c r="E36" s="684" t="s">
        <v>893</v>
      </c>
      <c r="F36" s="684" t="s">
        <v>14</v>
      </c>
      <c r="G36" s="670">
        <v>43937</v>
      </c>
      <c r="H36" s="670">
        <v>43411</v>
      </c>
      <c r="I36" s="675">
        <v>62</v>
      </c>
      <c r="J36" s="290">
        <v>1906381.17</v>
      </c>
      <c r="K36" s="677"/>
      <c r="L36" s="677"/>
      <c r="M36" s="677"/>
      <c r="N36" s="312"/>
      <c r="O36" s="115"/>
      <c r="P36" s="115"/>
      <c r="Q36" s="115"/>
      <c r="R36" s="116" t="s">
        <v>935</v>
      </c>
    </row>
    <row r="37" spans="1:18" ht="76.5" customHeight="1" x14ac:dyDescent="0.25">
      <c r="A37" s="741">
        <f t="shared" si="0"/>
        <v>32</v>
      </c>
      <c r="B37" s="795" t="s">
        <v>661</v>
      </c>
      <c r="C37" s="684" t="s">
        <v>226</v>
      </c>
      <c r="D37" s="685">
        <v>5052425</v>
      </c>
      <c r="E37" s="684" t="s">
        <v>981</v>
      </c>
      <c r="F37" s="684" t="s">
        <v>14</v>
      </c>
      <c r="G37" s="670">
        <v>44125</v>
      </c>
      <c r="H37" s="670">
        <v>43810</v>
      </c>
      <c r="I37" s="742">
        <v>49</v>
      </c>
      <c r="J37" s="290">
        <v>2428779.33</v>
      </c>
      <c r="K37" s="686"/>
      <c r="L37" s="686"/>
      <c r="M37" s="686"/>
      <c r="N37" s="312"/>
      <c r="O37" s="155"/>
      <c r="P37" s="155"/>
      <c r="Q37" s="155"/>
      <c r="R37" s="118" t="s">
        <v>935</v>
      </c>
    </row>
    <row r="38" spans="1:18" ht="76.5" customHeight="1" x14ac:dyDescent="0.25">
      <c r="A38" s="741">
        <f t="shared" si="0"/>
        <v>33</v>
      </c>
      <c r="B38" s="795" t="s">
        <v>661</v>
      </c>
      <c r="C38" s="684" t="s">
        <v>982</v>
      </c>
      <c r="D38" s="685">
        <v>5051065</v>
      </c>
      <c r="E38" s="684" t="s">
        <v>983</v>
      </c>
      <c r="F38" s="684" t="s">
        <v>14</v>
      </c>
      <c r="G38" s="670">
        <v>44179</v>
      </c>
      <c r="H38" s="670">
        <v>43731</v>
      </c>
      <c r="I38" s="742">
        <v>51</v>
      </c>
      <c r="J38" s="290">
        <v>3240857.8</v>
      </c>
      <c r="K38" s="686"/>
      <c r="L38" s="686"/>
      <c r="M38" s="686"/>
      <c r="N38" s="312"/>
      <c r="O38" s="155"/>
      <c r="P38" s="155"/>
      <c r="Q38" s="155"/>
      <c r="R38" s="118" t="s">
        <v>935</v>
      </c>
    </row>
    <row r="39" spans="1:18" ht="76.5" customHeight="1" x14ac:dyDescent="0.25">
      <c r="A39" s="741">
        <f t="shared" si="0"/>
        <v>34</v>
      </c>
      <c r="B39" s="795" t="s">
        <v>661</v>
      </c>
      <c r="C39" s="684" t="s">
        <v>279</v>
      </c>
      <c r="D39" s="685">
        <v>5049418</v>
      </c>
      <c r="E39" s="684" t="s">
        <v>984</v>
      </c>
      <c r="F39" s="684" t="s">
        <v>14</v>
      </c>
      <c r="G39" s="670">
        <v>44168</v>
      </c>
      <c r="H39" s="670">
        <v>42759</v>
      </c>
      <c r="I39" s="742">
        <v>83</v>
      </c>
      <c r="J39" s="290">
        <v>3952844.57</v>
      </c>
      <c r="K39" s="686"/>
      <c r="L39" s="686"/>
      <c r="M39" s="686"/>
      <c r="N39" s="312"/>
      <c r="O39" s="155"/>
      <c r="P39" s="155"/>
      <c r="Q39" s="155"/>
      <c r="R39" s="118" t="s">
        <v>935</v>
      </c>
    </row>
    <row r="40" spans="1:18" ht="76.5" customHeight="1" x14ac:dyDescent="0.25">
      <c r="A40" s="741">
        <f t="shared" si="0"/>
        <v>35</v>
      </c>
      <c r="B40" s="795" t="s">
        <v>661</v>
      </c>
      <c r="C40" s="684" t="s">
        <v>731</v>
      </c>
      <c r="D40" s="685">
        <v>5062144</v>
      </c>
      <c r="E40" s="684" t="s">
        <v>985</v>
      </c>
      <c r="F40" s="684" t="s">
        <v>14</v>
      </c>
      <c r="G40" s="670">
        <v>44179</v>
      </c>
      <c r="H40" s="670">
        <v>43993</v>
      </c>
      <c r="I40" s="742">
        <v>43</v>
      </c>
      <c r="J40" s="290">
        <v>5387800</v>
      </c>
      <c r="K40" s="686"/>
      <c r="L40" s="686"/>
      <c r="M40" s="686"/>
      <c r="N40" s="312"/>
      <c r="O40" s="155"/>
      <c r="P40" s="155"/>
      <c r="Q40" s="155"/>
      <c r="R40" s="118" t="s">
        <v>935</v>
      </c>
    </row>
    <row r="41" spans="1:18" ht="76.5" customHeight="1" x14ac:dyDescent="0.25">
      <c r="A41" s="741">
        <f t="shared" si="0"/>
        <v>36</v>
      </c>
      <c r="B41" s="795" t="s">
        <v>661</v>
      </c>
      <c r="C41" s="684" t="s">
        <v>227</v>
      </c>
      <c r="D41" s="685">
        <v>5070070</v>
      </c>
      <c r="E41" s="684" t="s">
        <v>986</v>
      </c>
      <c r="F41" s="684" t="s">
        <v>14</v>
      </c>
      <c r="G41" s="670">
        <v>44169</v>
      </c>
      <c r="H41" s="670">
        <v>43917</v>
      </c>
      <c r="I41" s="742">
        <v>45</v>
      </c>
      <c r="J41" s="290">
        <v>4434744.0600000005</v>
      </c>
      <c r="K41" s="686"/>
      <c r="L41" s="686"/>
      <c r="M41" s="686"/>
      <c r="N41" s="312"/>
      <c r="O41" s="155"/>
      <c r="P41" s="155"/>
      <c r="Q41" s="155"/>
      <c r="R41" s="118" t="s">
        <v>935</v>
      </c>
    </row>
    <row r="42" spans="1:18" ht="76.5" customHeight="1" x14ac:dyDescent="0.25">
      <c r="A42" s="741">
        <f t="shared" si="0"/>
        <v>37</v>
      </c>
      <c r="B42" s="795" t="s">
        <v>661</v>
      </c>
      <c r="C42" s="684" t="s">
        <v>271</v>
      </c>
      <c r="D42" s="685">
        <v>5044769</v>
      </c>
      <c r="E42" s="684" t="s">
        <v>987</v>
      </c>
      <c r="F42" s="684" t="s">
        <v>14</v>
      </c>
      <c r="G42" s="670">
        <v>44165</v>
      </c>
      <c r="H42" s="670">
        <v>43305</v>
      </c>
      <c r="I42" s="742">
        <v>65</v>
      </c>
      <c r="J42" s="290">
        <v>3397126.07</v>
      </c>
      <c r="K42" s="686"/>
      <c r="L42" s="686"/>
      <c r="M42" s="686"/>
      <c r="N42" s="312"/>
      <c r="O42" s="155"/>
      <c r="P42" s="155"/>
      <c r="Q42" s="155"/>
      <c r="R42" s="118" t="s">
        <v>935</v>
      </c>
    </row>
    <row r="43" spans="1:18" ht="76.5" customHeight="1" x14ac:dyDescent="0.25">
      <c r="A43" s="741">
        <f t="shared" si="0"/>
        <v>38</v>
      </c>
      <c r="B43" s="795" t="s">
        <v>661</v>
      </c>
      <c r="C43" s="684" t="s">
        <v>272</v>
      </c>
      <c r="D43" s="685">
        <v>5038718</v>
      </c>
      <c r="E43" s="684" t="s">
        <v>988</v>
      </c>
      <c r="F43" s="684" t="s">
        <v>14</v>
      </c>
      <c r="G43" s="670">
        <v>44169</v>
      </c>
      <c r="H43" s="670">
        <v>43405</v>
      </c>
      <c r="I43" s="742">
        <v>62</v>
      </c>
      <c r="J43" s="290">
        <v>2844081.7</v>
      </c>
      <c r="K43" s="686"/>
      <c r="L43" s="686"/>
      <c r="M43" s="686"/>
      <c r="N43" s="312"/>
      <c r="O43" s="155"/>
      <c r="P43" s="155"/>
      <c r="Q43" s="155"/>
      <c r="R43" s="118" t="s">
        <v>935</v>
      </c>
    </row>
    <row r="44" spans="1:18" ht="76.5" customHeight="1" x14ac:dyDescent="0.25">
      <c r="A44" s="741">
        <f t="shared" si="0"/>
        <v>39</v>
      </c>
      <c r="B44" s="795" t="s">
        <v>661</v>
      </c>
      <c r="C44" s="684" t="s">
        <v>989</v>
      </c>
      <c r="D44" s="685">
        <v>5044902</v>
      </c>
      <c r="E44" s="684" t="s">
        <v>990</v>
      </c>
      <c r="F44" s="684" t="s">
        <v>14</v>
      </c>
      <c r="G44" s="670">
        <v>44151</v>
      </c>
      <c r="H44" s="670">
        <v>43515</v>
      </c>
      <c r="I44" s="958">
        <v>58</v>
      </c>
      <c r="J44" s="290">
        <v>3518885.04</v>
      </c>
      <c r="K44" s="959"/>
      <c r="L44" s="959"/>
      <c r="M44" s="959"/>
      <c r="N44" s="938"/>
      <c r="O44" s="931"/>
      <c r="P44" s="931"/>
      <c r="Q44" s="931"/>
      <c r="R44" s="919"/>
    </row>
    <row r="45" spans="1:18" ht="76.5" customHeight="1" x14ac:dyDescent="0.25">
      <c r="A45" s="741">
        <f t="shared" si="0"/>
        <v>40</v>
      </c>
      <c r="B45" s="795" t="s">
        <v>661</v>
      </c>
      <c r="C45" s="684" t="s">
        <v>242</v>
      </c>
      <c r="D45" s="685">
        <v>5038137</v>
      </c>
      <c r="E45" s="684" t="s">
        <v>1080</v>
      </c>
      <c r="F45" s="684" t="s">
        <v>14</v>
      </c>
      <c r="G45" s="670">
        <v>44179</v>
      </c>
      <c r="H45" s="670">
        <v>43304</v>
      </c>
      <c r="I45" s="958">
        <v>65</v>
      </c>
      <c r="J45" s="290">
        <v>4016820.84</v>
      </c>
      <c r="K45" s="959"/>
      <c r="L45" s="959"/>
      <c r="M45" s="959"/>
      <c r="N45" s="938"/>
      <c r="O45" s="931"/>
      <c r="P45" s="931"/>
      <c r="Q45" s="931"/>
      <c r="R45" s="919"/>
    </row>
    <row r="46" spans="1:18" ht="76.5" customHeight="1" x14ac:dyDescent="0.25">
      <c r="A46" s="741">
        <f t="shared" si="0"/>
        <v>41</v>
      </c>
      <c r="B46" s="795" t="s">
        <v>661</v>
      </c>
      <c r="C46" s="684" t="s">
        <v>230</v>
      </c>
      <c r="D46" s="685">
        <v>5075946</v>
      </c>
      <c r="E46" s="684" t="s">
        <v>1081</v>
      </c>
      <c r="F46" s="684" t="s">
        <v>14</v>
      </c>
      <c r="G46" s="670">
        <v>44194</v>
      </c>
      <c r="H46" s="670">
        <v>44176</v>
      </c>
      <c r="I46" s="958">
        <v>37</v>
      </c>
      <c r="J46" s="290">
        <v>5450000</v>
      </c>
      <c r="K46" s="959"/>
      <c r="L46" s="959"/>
      <c r="M46" s="959"/>
      <c r="N46" s="938"/>
      <c r="O46" s="931"/>
      <c r="P46" s="931"/>
      <c r="Q46" s="931"/>
      <c r="R46" s="919"/>
    </row>
    <row r="47" spans="1:18" ht="76.5" customHeight="1" x14ac:dyDescent="0.25">
      <c r="A47" s="741">
        <f t="shared" si="0"/>
        <v>42</v>
      </c>
      <c r="B47" s="795" t="s">
        <v>661</v>
      </c>
      <c r="C47" s="684" t="s">
        <v>908</v>
      </c>
      <c r="D47" s="685">
        <v>5070132</v>
      </c>
      <c r="E47" s="684" t="s">
        <v>1082</v>
      </c>
      <c r="F47" s="684" t="s">
        <v>14</v>
      </c>
      <c r="G47" s="670">
        <v>44182</v>
      </c>
      <c r="H47" s="670">
        <v>43964</v>
      </c>
      <c r="I47" s="958">
        <v>44</v>
      </c>
      <c r="J47" s="290">
        <v>4914600.28</v>
      </c>
      <c r="K47" s="959"/>
      <c r="L47" s="959"/>
      <c r="M47" s="959"/>
      <c r="N47" s="938"/>
      <c r="O47" s="931"/>
      <c r="P47" s="931"/>
      <c r="Q47" s="931"/>
      <c r="R47" s="919"/>
    </row>
    <row r="48" spans="1:18" ht="76.5" customHeight="1" x14ac:dyDescent="0.25">
      <c r="A48" s="741">
        <f t="shared" si="0"/>
        <v>43</v>
      </c>
      <c r="B48" s="795" t="s">
        <v>661</v>
      </c>
      <c r="C48" s="684" t="s">
        <v>1083</v>
      </c>
      <c r="D48" s="685">
        <v>5052681</v>
      </c>
      <c r="E48" s="684" t="s">
        <v>1084</v>
      </c>
      <c r="F48" s="684" t="s">
        <v>14</v>
      </c>
      <c r="G48" s="670">
        <v>44193</v>
      </c>
      <c r="H48" s="670">
        <v>43595</v>
      </c>
      <c r="I48" s="958">
        <v>55</v>
      </c>
      <c r="J48" s="290">
        <v>3999369.29</v>
      </c>
      <c r="K48" s="959"/>
      <c r="L48" s="959"/>
      <c r="M48" s="959"/>
      <c r="N48" s="938"/>
      <c r="O48" s="931"/>
      <c r="P48" s="931"/>
      <c r="Q48" s="931"/>
      <c r="R48" s="919"/>
    </row>
    <row r="49" spans="1:18" ht="76.5" customHeight="1" x14ac:dyDescent="0.25">
      <c r="A49" s="741">
        <f t="shared" si="0"/>
        <v>44</v>
      </c>
      <c r="B49" s="795" t="s">
        <v>661</v>
      </c>
      <c r="C49" s="684" t="s">
        <v>1085</v>
      </c>
      <c r="D49" s="685">
        <v>5071139</v>
      </c>
      <c r="E49" s="684" t="s">
        <v>1086</v>
      </c>
      <c r="F49" s="684" t="s">
        <v>14</v>
      </c>
      <c r="G49" s="670">
        <v>44186</v>
      </c>
      <c r="H49" s="670">
        <v>44610</v>
      </c>
      <c r="I49" s="958" t="s">
        <v>343</v>
      </c>
      <c r="J49" s="290">
        <v>4999818.3499999996</v>
      </c>
      <c r="K49" s="959"/>
      <c r="L49" s="959"/>
      <c r="M49" s="959"/>
      <c r="N49" s="938"/>
      <c r="O49" s="931"/>
      <c r="P49" s="931"/>
      <c r="Q49" s="931"/>
      <c r="R49" s="919"/>
    </row>
    <row r="50" spans="1:18" ht="76.5" customHeight="1" x14ac:dyDescent="0.25">
      <c r="A50" s="741">
        <f t="shared" si="0"/>
        <v>45</v>
      </c>
      <c r="B50" s="795" t="s">
        <v>661</v>
      </c>
      <c r="C50" s="684" t="s">
        <v>1085</v>
      </c>
      <c r="D50" s="685">
        <v>5070665</v>
      </c>
      <c r="E50" s="684" t="s">
        <v>1087</v>
      </c>
      <c r="F50" s="684" t="s">
        <v>14</v>
      </c>
      <c r="G50" s="670">
        <v>44194</v>
      </c>
      <c r="H50" s="670">
        <v>44137</v>
      </c>
      <c r="I50" s="958" t="s">
        <v>321</v>
      </c>
      <c r="J50" s="290">
        <v>2459978</v>
      </c>
      <c r="K50" s="959"/>
      <c r="L50" s="959"/>
      <c r="M50" s="959"/>
      <c r="N50" s="938"/>
      <c r="O50" s="931"/>
      <c r="P50" s="931"/>
      <c r="Q50" s="931"/>
      <c r="R50" s="919"/>
    </row>
    <row r="51" spans="1:18" ht="76.5" customHeight="1" x14ac:dyDescent="0.25">
      <c r="A51" s="741">
        <f t="shared" si="0"/>
        <v>46</v>
      </c>
      <c r="B51" s="795" t="s">
        <v>661</v>
      </c>
      <c r="C51" s="684" t="s">
        <v>1085</v>
      </c>
      <c r="D51" s="685">
        <v>5071101</v>
      </c>
      <c r="E51" s="684" t="s">
        <v>1088</v>
      </c>
      <c r="F51" s="684" t="s">
        <v>14</v>
      </c>
      <c r="G51" s="670">
        <v>44186</v>
      </c>
      <c r="H51" s="670">
        <v>44180</v>
      </c>
      <c r="I51" s="958" t="s">
        <v>210</v>
      </c>
      <c r="J51" s="290">
        <v>4999928</v>
      </c>
      <c r="K51" s="959"/>
      <c r="L51" s="959"/>
      <c r="M51" s="959"/>
      <c r="N51" s="938"/>
      <c r="O51" s="931"/>
      <c r="P51" s="931"/>
      <c r="Q51" s="931"/>
      <c r="R51" s="919"/>
    </row>
    <row r="52" spans="1:18" ht="76.5" customHeight="1" x14ac:dyDescent="0.25">
      <c r="A52" s="741">
        <f t="shared" si="0"/>
        <v>47</v>
      </c>
      <c r="B52" s="795" t="s">
        <v>661</v>
      </c>
      <c r="C52" s="684" t="s">
        <v>338</v>
      </c>
      <c r="D52" s="685">
        <v>5052612</v>
      </c>
      <c r="E52" s="684" t="s">
        <v>1089</v>
      </c>
      <c r="F52" s="684" t="s">
        <v>14</v>
      </c>
      <c r="G52" s="670">
        <v>44194</v>
      </c>
      <c r="H52" s="670">
        <v>43788</v>
      </c>
      <c r="I52" s="958">
        <v>49</v>
      </c>
      <c r="J52" s="290">
        <v>4450000</v>
      </c>
      <c r="K52" s="959"/>
      <c r="L52" s="959"/>
      <c r="M52" s="959"/>
      <c r="N52" s="938"/>
      <c r="O52" s="931"/>
      <c r="P52" s="931"/>
      <c r="Q52" s="931"/>
      <c r="R52" s="919"/>
    </row>
    <row r="53" spans="1:18" ht="76.5" customHeight="1" x14ac:dyDescent="0.25">
      <c r="A53" s="741">
        <f t="shared" si="0"/>
        <v>48</v>
      </c>
      <c r="B53" s="795" t="s">
        <v>661</v>
      </c>
      <c r="C53" s="684" t="s">
        <v>1090</v>
      </c>
      <c r="D53" s="685">
        <v>5050479</v>
      </c>
      <c r="E53" s="684" t="s">
        <v>1091</v>
      </c>
      <c r="F53" s="684" t="s">
        <v>14</v>
      </c>
      <c r="G53" s="670">
        <v>44193</v>
      </c>
      <c r="H53" s="670">
        <v>43446</v>
      </c>
      <c r="I53" s="742">
        <v>61</v>
      </c>
      <c r="J53" s="290">
        <v>3929278.5</v>
      </c>
      <c r="K53" s="686"/>
      <c r="L53" s="686"/>
      <c r="M53" s="686"/>
      <c r="N53" s="312"/>
      <c r="O53" s="155"/>
      <c r="P53" s="155"/>
      <c r="Q53" s="155"/>
      <c r="R53" s="118" t="s">
        <v>935</v>
      </c>
    </row>
    <row r="54" spans="1:18" ht="30" customHeight="1" x14ac:dyDescent="0.25">
      <c r="A54" s="804" t="s">
        <v>644</v>
      </c>
      <c r="B54" s="1001" t="s">
        <v>860</v>
      </c>
      <c r="C54" s="1002"/>
      <c r="D54" s="1002"/>
      <c r="E54" s="1002"/>
      <c r="F54" s="1002"/>
      <c r="G54" s="1002"/>
      <c r="H54" s="1003"/>
      <c r="I54" s="74">
        <f>COUNTA(I6:I53)</f>
        <v>48</v>
      </c>
      <c r="J54" s="25">
        <f>SUM(J6:J53)</f>
        <v>176586050.02999997</v>
      </c>
      <c r="K54" s="25">
        <f>SUM(K6:K53)</f>
        <v>230328.87</v>
      </c>
      <c r="L54" s="25">
        <f>SUM(L6:L53)</f>
        <v>207388.87</v>
      </c>
      <c r="M54" s="25">
        <f>SUM(M6:M53)</f>
        <v>207388.87</v>
      </c>
      <c r="N54" s="89">
        <f>SUM(N6:N53)</f>
        <v>15183.5</v>
      </c>
      <c r="O54" s="87">
        <f>(M54-N54)/N54</f>
        <v>12.658831626436593</v>
      </c>
      <c r="P54" s="77"/>
      <c r="Q54" s="77"/>
      <c r="R54" s="78"/>
    </row>
    <row r="55" spans="1:18" ht="30" customHeight="1" x14ac:dyDescent="0.25">
      <c r="A55" s="774"/>
      <c r="B55" s="1004" t="s">
        <v>645</v>
      </c>
      <c r="C55" s="1005"/>
      <c r="D55" s="1005"/>
      <c r="E55" s="1005"/>
      <c r="F55" s="1005"/>
      <c r="G55" s="1005"/>
      <c r="H55" s="1005"/>
      <c r="I55" s="1005"/>
      <c r="J55" s="283" t="s">
        <v>1073</v>
      </c>
      <c r="K55" s="283" t="s">
        <v>1073</v>
      </c>
      <c r="L55" s="283" t="s">
        <v>1073</v>
      </c>
      <c r="M55" s="283" t="s">
        <v>1073</v>
      </c>
      <c r="N55" s="84" t="s">
        <v>730</v>
      </c>
      <c r="O55" s="77"/>
      <c r="P55" s="77"/>
      <c r="Q55" s="77"/>
      <c r="R55" s="78"/>
    </row>
    <row r="56" spans="1:18" ht="30" customHeight="1" x14ac:dyDescent="0.3">
      <c r="A56" s="774"/>
      <c r="B56" s="12"/>
      <c r="C56" s="12"/>
      <c r="D56" s="12"/>
      <c r="E56" s="12"/>
      <c r="F56" s="12"/>
      <c r="G56" s="12"/>
      <c r="H56" s="12"/>
      <c r="I56" s="12"/>
      <c r="J56" s="12"/>
      <c r="K56" s="40">
        <f>K54/J54</f>
        <v>1.3043435195524773E-3</v>
      </c>
      <c r="L56" s="40">
        <f>L54/J54</f>
        <v>1.1744351831006299E-3</v>
      </c>
      <c r="M56" s="40">
        <f>M54/J54</f>
        <v>1.1744351831006299E-3</v>
      </c>
      <c r="N56" s="12"/>
      <c r="O56" s="12"/>
      <c r="P56" s="12"/>
      <c r="Q56" s="12"/>
      <c r="R56" s="100"/>
    </row>
  </sheetData>
  <mergeCells count="2">
    <mergeCell ref="B54:H54"/>
    <mergeCell ref="B55:I55"/>
  </mergeCells>
  <pageMargins left="0.70866141732283472" right="0.70866141732283472" top="0.74803149606299213" bottom="0.74803149606299213" header="0.31496062992125984" footer="0.31496062992125984"/>
  <pageSetup paperSize="9" scale="50" fitToHeight="0" orientation="landscape" r:id="rId1"/>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85" zoomScaleNormal="85" workbookViewId="0">
      <pane ySplit="1" topLeftCell="A5" activePane="bottomLeft" state="frozen"/>
      <selection pane="bottomLeft" activeCell="H9" sqref="H9"/>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3.42578125" style="62" customWidth="1"/>
    <col min="16" max="16" width="14.42578125" style="62" customWidth="1"/>
    <col min="17" max="17" width="13.85546875" style="62" customWidth="1"/>
    <col min="18" max="18" width="14.5703125" style="15" customWidth="1"/>
    <col min="19" max="21" width="14.28515625" style="62" bestFit="1" customWidth="1"/>
    <col min="22" max="16384" width="9.140625" style="62"/>
  </cols>
  <sheetData>
    <row r="1" spans="1:18"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18" ht="24" customHeight="1" x14ac:dyDescent="0.25">
      <c r="A2" s="12"/>
      <c r="B2" s="13" t="s">
        <v>493</v>
      </c>
      <c r="C2" s="12"/>
      <c r="D2" s="12"/>
      <c r="E2" s="12"/>
      <c r="F2" s="12"/>
      <c r="G2" s="12"/>
      <c r="H2" s="12"/>
      <c r="I2" s="12"/>
      <c r="J2" s="13" t="s">
        <v>1056</v>
      </c>
      <c r="K2" s="12"/>
      <c r="L2" s="12"/>
      <c r="M2" s="12"/>
      <c r="N2" s="12"/>
      <c r="O2" s="12"/>
      <c r="P2" s="12"/>
      <c r="Q2" s="12"/>
      <c r="R2" s="100"/>
    </row>
    <row r="3" spans="1:18" ht="15" customHeight="1" x14ac:dyDescent="0.25">
      <c r="A3" s="805"/>
      <c r="B3" s="47"/>
      <c r="C3" s="47"/>
      <c r="D3" s="49"/>
      <c r="E3" s="47"/>
      <c r="F3" s="50"/>
      <c r="G3" s="51"/>
      <c r="H3" s="51"/>
      <c r="I3" s="52"/>
      <c r="J3" s="53"/>
      <c r="K3" s="53"/>
      <c r="L3" s="53"/>
      <c r="M3" s="53"/>
      <c r="N3" s="50"/>
    </row>
    <row r="4" spans="1:18" ht="30" customHeight="1" x14ac:dyDescent="0.25">
      <c r="A4" s="806"/>
      <c r="B4" s="54"/>
      <c r="C4" s="54"/>
      <c r="D4" s="55"/>
      <c r="E4" s="54"/>
      <c r="F4" s="36"/>
      <c r="G4" s="56"/>
      <c r="H4" s="56"/>
      <c r="I4" s="57"/>
      <c r="J4" s="58"/>
      <c r="K4" s="58"/>
      <c r="L4" s="58"/>
      <c r="M4" s="58"/>
      <c r="N4" s="36"/>
      <c r="O4" s="36"/>
      <c r="P4" s="36"/>
      <c r="Q4" s="36"/>
      <c r="R4" s="103"/>
    </row>
    <row r="5" spans="1:18" ht="30" customHeight="1" x14ac:dyDescent="0.3">
      <c r="A5" s="774"/>
      <c r="B5" s="23" t="s">
        <v>646</v>
      </c>
      <c r="C5" s="24"/>
      <c r="D5" s="24"/>
      <c r="E5" s="24"/>
      <c r="F5" s="36"/>
      <c r="G5" s="56"/>
      <c r="H5" s="56"/>
      <c r="I5" s="57"/>
      <c r="J5" s="58"/>
      <c r="K5" s="58"/>
      <c r="L5" s="58"/>
      <c r="M5" s="58"/>
      <c r="N5" s="36"/>
      <c r="O5" s="36"/>
      <c r="P5" s="36"/>
      <c r="Q5" s="36"/>
      <c r="R5" s="103"/>
    </row>
    <row r="6" spans="1:18" ht="30" customHeight="1" x14ac:dyDescent="0.25">
      <c r="A6" s="109" t="s">
        <v>470</v>
      </c>
      <c r="B6" s="775" t="s">
        <v>0</v>
      </c>
      <c r="C6" s="6" t="s">
        <v>1</v>
      </c>
      <c r="D6" s="7" t="s">
        <v>2</v>
      </c>
      <c r="E6" s="3" t="s">
        <v>3</v>
      </c>
      <c r="F6" s="7" t="s">
        <v>4</v>
      </c>
      <c r="G6" s="7" t="s">
        <v>5</v>
      </c>
      <c r="H6" s="7" t="s">
        <v>6</v>
      </c>
      <c r="I6" s="4" t="s">
        <v>7</v>
      </c>
      <c r="J6" s="5" t="s">
        <v>8</v>
      </c>
      <c r="K6" s="5" t="s">
        <v>201</v>
      </c>
      <c r="L6" s="5" t="s">
        <v>9</v>
      </c>
      <c r="M6" s="5" t="s">
        <v>10</v>
      </c>
      <c r="N6" s="8" t="s">
        <v>202</v>
      </c>
      <c r="O6" s="79" t="s">
        <v>975</v>
      </c>
      <c r="P6" s="738" t="s">
        <v>976</v>
      </c>
      <c r="Q6" s="80" t="s">
        <v>867</v>
      </c>
      <c r="R6" s="80" t="s">
        <v>977</v>
      </c>
    </row>
    <row r="7" spans="1:18" ht="110.1" customHeight="1" x14ac:dyDescent="0.25">
      <c r="A7" s="741">
        <v>1</v>
      </c>
      <c r="B7" s="687" t="s">
        <v>715</v>
      </c>
      <c r="C7" s="644" t="s">
        <v>855</v>
      </c>
      <c r="D7" s="685">
        <v>5002647</v>
      </c>
      <c r="E7" s="684" t="s">
        <v>823</v>
      </c>
      <c r="F7" s="129" t="s">
        <v>14</v>
      </c>
      <c r="G7" s="670">
        <v>43053</v>
      </c>
      <c r="H7" s="670">
        <v>43221</v>
      </c>
      <c r="I7" s="675">
        <v>24</v>
      </c>
      <c r="J7" s="677">
        <v>1457571.4500000002</v>
      </c>
      <c r="K7" s="677">
        <v>638611.44999999995</v>
      </c>
      <c r="L7" s="677">
        <v>0</v>
      </c>
      <c r="M7" s="677"/>
      <c r="N7" s="678"/>
      <c r="O7" s="115"/>
      <c r="P7" s="115"/>
      <c r="Q7" s="115"/>
      <c r="R7" s="116" t="s">
        <v>935</v>
      </c>
    </row>
    <row r="8" spans="1:18" ht="65.099999999999994" customHeight="1" x14ac:dyDescent="0.25">
      <c r="A8" s="741">
        <v>2</v>
      </c>
      <c r="B8" s="687" t="s">
        <v>715</v>
      </c>
      <c r="C8" s="644" t="s">
        <v>854</v>
      </c>
      <c r="D8" s="688">
        <v>5002380</v>
      </c>
      <c r="E8" s="689" t="s">
        <v>853</v>
      </c>
      <c r="F8" s="660" t="s">
        <v>14</v>
      </c>
      <c r="G8" s="653">
        <v>43054</v>
      </c>
      <c r="H8" s="653">
        <v>43344</v>
      </c>
      <c r="I8" s="675">
        <v>24</v>
      </c>
      <c r="J8" s="690">
        <v>426045</v>
      </c>
      <c r="K8" s="680">
        <v>73125</v>
      </c>
      <c r="L8" s="680">
        <v>0</v>
      </c>
      <c r="M8" s="680"/>
      <c r="N8" s="681"/>
      <c r="O8" s="115"/>
      <c r="P8" s="115"/>
      <c r="Q8" s="115"/>
      <c r="R8" s="116" t="s">
        <v>935</v>
      </c>
    </row>
    <row r="9" spans="1:18" ht="185.1" customHeight="1" x14ac:dyDescent="0.25">
      <c r="A9" s="741">
        <v>3</v>
      </c>
      <c r="B9" s="687" t="s">
        <v>715</v>
      </c>
      <c r="C9" s="684" t="s">
        <v>633</v>
      </c>
      <c r="D9" s="691">
        <v>5041841</v>
      </c>
      <c r="E9" s="692" t="s">
        <v>647</v>
      </c>
      <c r="F9" s="684" t="s">
        <v>14</v>
      </c>
      <c r="G9" s="670">
        <v>43644</v>
      </c>
      <c r="H9" s="670">
        <v>43647</v>
      </c>
      <c r="I9" s="675">
        <v>48</v>
      </c>
      <c r="J9" s="693">
        <v>11878806.5</v>
      </c>
      <c r="K9" s="677">
        <v>4867374.34</v>
      </c>
      <c r="L9" s="677">
        <v>721759.14</v>
      </c>
      <c r="M9" s="677">
        <v>721759.1399999999</v>
      </c>
      <c r="N9" s="678"/>
      <c r="O9" s="115"/>
      <c r="P9" s="115"/>
      <c r="Q9" s="115"/>
      <c r="R9" s="116" t="s">
        <v>870</v>
      </c>
    </row>
    <row r="10" spans="1:18" ht="30" customHeight="1" x14ac:dyDescent="0.25">
      <c r="A10" s="804" t="s">
        <v>648</v>
      </c>
      <c r="B10" s="1001" t="s">
        <v>859</v>
      </c>
      <c r="C10" s="1002"/>
      <c r="D10" s="1002"/>
      <c r="E10" s="1002"/>
      <c r="F10" s="1002"/>
      <c r="G10" s="1002"/>
      <c r="H10" s="1003"/>
      <c r="I10" s="74">
        <v>3</v>
      </c>
      <c r="J10" s="25">
        <f>SUM(J7:J9)</f>
        <v>13762422.949999999</v>
      </c>
      <c r="K10" s="25">
        <f t="shared" ref="K10:N10" si="0">SUM(K7:K9)</f>
        <v>5579110.79</v>
      </c>
      <c r="L10" s="25">
        <f t="shared" si="0"/>
        <v>721759.14</v>
      </c>
      <c r="M10" s="25">
        <f t="shared" si="0"/>
        <v>721759.1399999999</v>
      </c>
      <c r="N10" s="85">
        <f t="shared" si="0"/>
        <v>0</v>
      </c>
      <c r="O10" s="86"/>
      <c r="P10" s="86"/>
      <c r="Q10" s="86"/>
      <c r="R10" s="104"/>
    </row>
    <row r="11" spans="1:18" ht="30" customHeight="1" x14ac:dyDescent="0.25">
      <c r="A11" s="774"/>
      <c r="B11" s="1004" t="s">
        <v>645</v>
      </c>
      <c r="C11" s="1005"/>
      <c r="D11" s="1005"/>
      <c r="E11" s="1005"/>
      <c r="F11" s="1005"/>
      <c r="G11" s="1005"/>
      <c r="H11" s="1005"/>
      <c r="I11" s="1005"/>
      <c r="J11" s="283" t="s">
        <v>1073</v>
      </c>
      <c r="K11" s="283" t="s">
        <v>1073</v>
      </c>
      <c r="L11" s="283" t="s">
        <v>1073</v>
      </c>
      <c r="M11" s="283" t="s">
        <v>1073</v>
      </c>
      <c r="N11" s="84" t="s">
        <v>730</v>
      </c>
      <c r="O11" s="77"/>
      <c r="P11" s="77"/>
      <c r="Q11" s="77"/>
      <c r="R11" s="78"/>
    </row>
    <row r="12" spans="1:18" ht="30" customHeight="1" x14ac:dyDescent="0.3">
      <c r="A12" s="774"/>
      <c r="B12" s="12"/>
      <c r="C12" s="12"/>
      <c r="D12" s="12"/>
      <c r="E12" s="12"/>
      <c r="F12" s="12"/>
      <c r="G12" s="12"/>
      <c r="H12" s="12"/>
      <c r="I12" s="12"/>
      <c r="J12" s="12"/>
      <c r="K12" s="40">
        <f>K10/J10</f>
        <v>0.40538724977929852</v>
      </c>
      <c r="L12" s="40">
        <f>L10/J10</f>
        <v>5.2444191158941243E-2</v>
      </c>
      <c r="M12" s="12"/>
      <c r="N12" s="12"/>
      <c r="O12" s="12"/>
      <c r="P12" s="12"/>
      <c r="Q12" s="12"/>
      <c r="R12" s="100"/>
    </row>
    <row r="13" spans="1:18" ht="17.25" customHeight="1" x14ac:dyDescent="0.25">
      <c r="A13" s="805"/>
      <c r="B13" s="47"/>
      <c r="C13" s="47"/>
      <c r="D13" s="49"/>
      <c r="E13" s="47"/>
      <c r="F13" s="50"/>
      <c r="G13" s="51"/>
      <c r="H13" s="51"/>
      <c r="I13" s="52"/>
      <c r="J13" s="53"/>
      <c r="K13" s="53"/>
      <c r="L13" s="53"/>
      <c r="M13" s="53"/>
      <c r="N13" s="50"/>
    </row>
    <row r="14" spans="1:18" ht="9.75" customHeight="1" x14ac:dyDescent="0.25">
      <c r="A14" s="806"/>
      <c r="B14" s="54"/>
      <c r="C14" s="54"/>
      <c r="D14" s="55"/>
      <c r="E14" s="54"/>
      <c r="F14" s="36"/>
      <c r="G14" s="56"/>
      <c r="H14" s="56"/>
      <c r="I14" s="57"/>
      <c r="J14" s="58"/>
      <c r="K14" s="58"/>
      <c r="L14" s="58"/>
      <c r="M14" s="58"/>
      <c r="N14" s="36"/>
      <c r="O14" s="36"/>
      <c r="P14" s="36"/>
      <c r="Q14" s="36"/>
      <c r="R14" s="103"/>
    </row>
    <row r="15" spans="1:18" ht="30" customHeight="1" x14ac:dyDescent="0.3">
      <c r="A15" s="774"/>
      <c r="B15" s="23" t="s">
        <v>649</v>
      </c>
      <c r="C15" s="24"/>
      <c r="D15" s="24"/>
      <c r="E15" s="24"/>
      <c r="F15" s="36"/>
      <c r="G15" s="56"/>
      <c r="H15" s="56"/>
      <c r="I15" s="57"/>
      <c r="J15" s="58"/>
      <c r="K15" s="58"/>
      <c r="L15" s="58"/>
      <c r="M15" s="58"/>
      <c r="N15" s="36"/>
      <c r="O15" s="36"/>
      <c r="P15" s="36"/>
      <c r="Q15" s="36"/>
      <c r="R15" s="103"/>
    </row>
    <row r="16" spans="1:18" ht="69.95" customHeight="1" x14ac:dyDescent="0.25">
      <c r="A16" s="109" t="s">
        <v>470</v>
      </c>
      <c r="B16" s="775" t="s">
        <v>0</v>
      </c>
      <c r="C16" s="6" t="s">
        <v>1</v>
      </c>
      <c r="D16" s="7" t="s">
        <v>2</v>
      </c>
      <c r="E16" s="3" t="s">
        <v>3</v>
      </c>
      <c r="F16" s="7" t="s">
        <v>4</v>
      </c>
      <c r="G16" s="7" t="s">
        <v>5</v>
      </c>
      <c r="H16" s="7" t="s">
        <v>6</v>
      </c>
      <c r="I16" s="4" t="s">
        <v>7</v>
      </c>
      <c r="J16" s="5" t="s">
        <v>8</v>
      </c>
      <c r="K16" s="5" t="s">
        <v>201</v>
      </c>
      <c r="L16" s="5" t="s">
        <v>9</v>
      </c>
      <c r="M16" s="5" t="s">
        <v>10</v>
      </c>
      <c r="N16" s="8" t="s">
        <v>202</v>
      </c>
      <c r="O16" s="79" t="s">
        <v>975</v>
      </c>
      <c r="P16" s="738" t="s">
        <v>976</v>
      </c>
      <c r="Q16" s="80" t="s">
        <v>867</v>
      </c>
      <c r="R16" s="80" t="s">
        <v>977</v>
      </c>
    </row>
    <row r="17" spans="1:18" ht="44.25" customHeight="1" x14ac:dyDescent="0.25">
      <c r="A17" s="741">
        <v>1</v>
      </c>
      <c r="B17" s="703" t="s">
        <v>716</v>
      </c>
      <c r="C17" s="694" t="s">
        <v>613</v>
      </c>
      <c r="D17" s="685">
        <v>5001098</v>
      </c>
      <c r="E17" s="695" t="s">
        <v>856</v>
      </c>
      <c r="F17" s="129" t="s">
        <v>14</v>
      </c>
      <c r="G17" s="670">
        <v>42530</v>
      </c>
      <c r="H17" s="670">
        <v>42521</v>
      </c>
      <c r="I17" s="696">
        <v>19</v>
      </c>
      <c r="J17" s="697">
        <v>173340</v>
      </c>
      <c r="K17" s="676">
        <v>96006.77</v>
      </c>
      <c r="L17" s="698">
        <v>96006.77</v>
      </c>
      <c r="M17" s="698">
        <v>96006.77</v>
      </c>
      <c r="N17" s="698">
        <v>96006.77</v>
      </c>
      <c r="O17" s="115"/>
      <c r="P17" s="115"/>
      <c r="Q17" s="115"/>
      <c r="R17" s="116" t="s">
        <v>935</v>
      </c>
    </row>
    <row r="18" spans="1:18" ht="30" customHeight="1" x14ac:dyDescent="0.25">
      <c r="A18" s="741"/>
      <c r="B18" s="796"/>
      <c r="C18" s="38"/>
      <c r="D18" s="39"/>
      <c r="E18" s="38"/>
      <c r="F18" s="2"/>
      <c r="G18" s="42">
        <v>0</v>
      </c>
      <c r="H18" s="38"/>
      <c r="I18" s="2"/>
      <c r="J18" s="11"/>
      <c r="K18" s="26"/>
      <c r="L18" s="37"/>
      <c r="M18" s="14"/>
      <c r="N18" s="14"/>
      <c r="O18" s="77"/>
      <c r="P18" s="77"/>
      <c r="Q18" s="77"/>
      <c r="R18" s="78"/>
    </row>
    <row r="19" spans="1:18" ht="30" customHeight="1" x14ac:dyDescent="0.25">
      <c r="A19" s="804" t="s">
        <v>650</v>
      </c>
      <c r="B19" s="1001" t="s">
        <v>858</v>
      </c>
      <c r="C19" s="1002"/>
      <c r="D19" s="1002"/>
      <c r="E19" s="1002"/>
      <c r="F19" s="1002"/>
      <c r="G19" s="1002"/>
      <c r="H19" s="1003"/>
      <c r="I19" s="74">
        <v>1</v>
      </c>
      <c r="J19" s="25">
        <f>J17</f>
        <v>173340</v>
      </c>
      <c r="K19" s="61">
        <f>K17</f>
        <v>96006.77</v>
      </c>
      <c r="L19" s="61">
        <f>L17</f>
        <v>96006.77</v>
      </c>
      <c r="M19" s="61">
        <f>M17</f>
        <v>96006.77</v>
      </c>
      <c r="N19" s="61">
        <f>N17</f>
        <v>96006.77</v>
      </c>
      <c r="O19" s="86"/>
      <c r="P19" s="86"/>
      <c r="Q19" s="86"/>
      <c r="R19" s="104"/>
    </row>
    <row r="20" spans="1:18" ht="30" customHeight="1" x14ac:dyDescent="0.25">
      <c r="A20" s="774"/>
      <c r="B20" s="1004" t="s">
        <v>758</v>
      </c>
      <c r="C20" s="1005"/>
      <c r="D20" s="1005"/>
      <c r="E20" s="1005"/>
      <c r="F20" s="1005"/>
      <c r="G20" s="1005"/>
      <c r="H20" s="1005"/>
      <c r="I20" s="1005"/>
      <c r="J20" s="283" t="s">
        <v>1073</v>
      </c>
      <c r="K20" s="283" t="s">
        <v>1073</v>
      </c>
      <c r="L20" s="283" t="s">
        <v>1073</v>
      </c>
      <c r="M20" s="283" t="s">
        <v>1073</v>
      </c>
      <c r="N20" s="17" t="s">
        <v>730</v>
      </c>
      <c r="O20" s="77"/>
      <c r="P20" s="77"/>
      <c r="Q20" s="77"/>
      <c r="R20" s="78"/>
    </row>
  </sheetData>
  <mergeCells count="4">
    <mergeCell ref="B10:H10"/>
    <mergeCell ref="B11:I11"/>
    <mergeCell ref="B19:H19"/>
    <mergeCell ref="B20:I20"/>
  </mergeCells>
  <pageMargins left="0.70866141732283472" right="0.70866141732283472" top="0.74803149606299213" bottom="0.74803149606299213" header="0.31496062992125984" footer="0.31496062992125984"/>
  <pageSetup paperSize="9" scale="50" fitToHeight="0" orientation="landscape" r:id="rId1"/>
  <rowBreaks count="1" manualBreakCount="1">
    <brk id="2" max="16383" man="1"/>
  </rowBreaks>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85" zoomScaleNormal="85" workbookViewId="0">
      <pane ySplit="1" topLeftCell="A17" activePane="bottomLeft" state="frozen"/>
      <selection pane="bottomLeft" activeCell="L27" sqref="L27"/>
    </sheetView>
  </sheetViews>
  <sheetFormatPr defaultRowHeight="15" x14ac:dyDescent="0.25"/>
  <cols>
    <col min="1" max="1" width="6" style="62" customWidth="1"/>
    <col min="2" max="2" width="12" style="62" customWidth="1"/>
    <col min="3" max="3" width="18.5703125" style="62" customWidth="1"/>
    <col min="4" max="4" width="11.28515625" style="62" customWidth="1"/>
    <col min="5" max="5" width="25.42578125" style="62" customWidth="1"/>
    <col min="6" max="6" width="8" style="62" customWidth="1"/>
    <col min="7" max="7" width="12.5703125" style="62" customWidth="1"/>
    <col min="8" max="8" width="11.5703125" style="62" customWidth="1"/>
    <col min="9" max="9" width="14.28515625" style="62" customWidth="1"/>
    <col min="10" max="10" width="16.7109375" style="62" customWidth="1"/>
    <col min="11" max="12" width="16" style="62" customWidth="1"/>
    <col min="13" max="13" width="17.85546875" style="62" customWidth="1"/>
    <col min="14" max="14" width="15.140625" style="62" customWidth="1"/>
    <col min="15" max="15" width="13.42578125" style="62" customWidth="1"/>
    <col min="16" max="16" width="14.42578125" style="62" customWidth="1"/>
    <col min="17" max="17" width="13.85546875" style="62" customWidth="1"/>
    <col min="18" max="18" width="14.5703125" style="15" customWidth="1"/>
    <col min="19" max="21" width="14.28515625" style="62" bestFit="1" customWidth="1"/>
    <col min="22" max="16384" width="9.140625" style="62"/>
  </cols>
  <sheetData>
    <row r="1" spans="1:18" ht="90" x14ac:dyDescent="0.25">
      <c r="A1" s="1" t="s">
        <v>470</v>
      </c>
      <c r="B1" s="6" t="s">
        <v>0</v>
      </c>
      <c r="C1" s="6" t="s">
        <v>1</v>
      </c>
      <c r="D1" s="7" t="s">
        <v>2</v>
      </c>
      <c r="E1" s="3" t="s">
        <v>3</v>
      </c>
      <c r="F1" s="7" t="s">
        <v>4</v>
      </c>
      <c r="G1" s="7" t="s">
        <v>5</v>
      </c>
      <c r="H1" s="7" t="s">
        <v>6</v>
      </c>
      <c r="I1" s="4" t="s">
        <v>7</v>
      </c>
      <c r="J1" s="5" t="s">
        <v>8</v>
      </c>
      <c r="K1" s="5" t="s">
        <v>201</v>
      </c>
      <c r="L1" s="5" t="s">
        <v>9</v>
      </c>
      <c r="M1" s="5" t="s">
        <v>10</v>
      </c>
      <c r="N1" s="8" t="s">
        <v>202</v>
      </c>
      <c r="O1" s="79" t="s">
        <v>975</v>
      </c>
      <c r="P1" s="80" t="s">
        <v>976</v>
      </c>
      <c r="Q1" s="80" t="s">
        <v>867</v>
      </c>
      <c r="R1" s="80" t="s">
        <v>977</v>
      </c>
    </row>
    <row r="2" spans="1:18" ht="24" customHeight="1" x14ac:dyDescent="0.25">
      <c r="A2" s="12"/>
      <c r="B2" s="13" t="s">
        <v>493</v>
      </c>
      <c r="C2" s="12"/>
      <c r="D2" s="12"/>
      <c r="E2" s="12"/>
      <c r="F2" s="12"/>
      <c r="G2" s="12"/>
      <c r="H2" s="12"/>
      <c r="I2" s="12"/>
      <c r="J2" s="13" t="s">
        <v>1056</v>
      </c>
      <c r="K2" s="12"/>
      <c r="L2" s="12"/>
      <c r="M2" s="12"/>
      <c r="N2" s="12"/>
      <c r="O2" s="12"/>
      <c r="P2" s="12"/>
      <c r="Q2" s="12"/>
      <c r="R2" s="100"/>
    </row>
    <row r="3" spans="1:18" ht="9" customHeight="1" x14ac:dyDescent="0.25"/>
    <row r="4" spans="1:18" ht="81.75" customHeight="1" x14ac:dyDescent="0.3">
      <c r="A4" s="774"/>
      <c r="B4" s="44" t="s">
        <v>1003</v>
      </c>
      <c r="C4" s="45"/>
      <c r="D4" s="44"/>
      <c r="E4" s="44"/>
      <c r="F4" s="44"/>
      <c r="G4" s="44"/>
      <c r="H4" s="44"/>
      <c r="I4" s="46"/>
      <c r="J4" s="46"/>
      <c r="K4" s="46"/>
      <c r="L4" s="46"/>
      <c r="M4" s="46"/>
      <c r="N4" s="46"/>
      <c r="O4" s="36"/>
      <c r="P4" s="36"/>
      <c r="Q4" s="36"/>
      <c r="R4" s="103"/>
    </row>
    <row r="5" spans="1:18" ht="75" x14ac:dyDescent="0.25">
      <c r="A5" s="109" t="s">
        <v>470</v>
      </c>
      <c r="B5" s="775" t="s">
        <v>0</v>
      </c>
      <c r="C5" s="6" t="s">
        <v>1</v>
      </c>
      <c r="D5" s="7" t="s">
        <v>2</v>
      </c>
      <c r="E5" s="3" t="s">
        <v>3</v>
      </c>
      <c r="F5" s="7" t="s">
        <v>490</v>
      </c>
      <c r="G5" s="7" t="s">
        <v>5</v>
      </c>
      <c r="H5" s="7" t="s">
        <v>6</v>
      </c>
      <c r="I5" s="4" t="s">
        <v>7</v>
      </c>
      <c r="J5" s="5" t="s">
        <v>8</v>
      </c>
      <c r="K5" s="5" t="s">
        <v>201</v>
      </c>
      <c r="L5" s="22" t="s">
        <v>9</v>
      </c>
      <c r="M5" s="5" t="s">
        <v>10</v>
      </c>
      <c r="N5" s="8" t="s">
        <v>202</v>
      </c>
      <c r="O5" s="79" t="s">
        <v>975</v>
      </c>
      <c r="P5" s="738" t="s">
        <v>976</v>
      </c>
      <c r="Q5" s="80" t="s">
        <v>867</v>
      </c>
      <c r="R5" s="80" t="s">
        <v>977</v>
      </c>
    </row>
    <row r="6" spans="1:18" ht="144.94999999999999" customHeight="1" x14ac:dyDescent="0.25">
      <c r="A6" s="807">
        <v>1</v>
      </c>
      <c r="B6" s="797" t="s">
        <v>215</v>
      </c>
      <c r="C6" s="684" t="s">
        <v>24</v>
      </c>
      <c r="D6" s="685">
        <v>5028322</v>
      </c>
      <c r="E6" s="699" t="s">
        <v>283</v>
      </c>
      <c r="F6" s="576" t="s">
        <v>491</v>
      </c>
      <c r="G6" s="670">
        <v>43108</v>
      </c>
      <c r="H6" s="670">
        <v>43040</v>
      </c>
      <c r="I6" s="696" t="s">
        <v>210</v>
      </c>
      <c r="J6" s="697">
        <v>2202574</v>
      </c>
      <c r="K6" s="676">
        <v>2202572.6</v>
      </c>
      <c r="L6" s="698">
        <v>1148817.56</v>
      </c>
      <c r="M6" s="698">
        <v>1148299.1399999999</v>
      </c>
      <c r="N6" s="678">
        <v>1132842.1000000001</v>
      </c>
      <c r="O6" s="113">
        <f>(M6-N6)/N6</f>
        <v>1.3644478784819E-2</v>
      </c>
      <c r="P6" s="115"/>
      <c r="Q6" s="115"/>
      <c r="R6" s="116" t="s">
        <v>935</v>
      </c>
    </row>
    <row r="7" spans="1:18" ht="144.94999999999999" customHeight="1" x14ac:dyDescent="0.25">
      <c r="A7" s="807">
        <v>2</v>
      </c>
      <c r="B7" s="797" t="s">
        <v>215</v>
      </c>
      <c r="C7" s="684" t="s">
        <v>36</v>
      </c>
      <c r="D7" s="685">
        <v>5012828</v>
      </c>
      <c r="E7" s="699" t="s">
        <v>480</v>
      </c>
      <c r="F7" s="576" t="s">
        <v>491</v>
      </c>
      <c r="G7" s="670">
        <v>43020</v>
      </c>
      <c r="H7" s="670">
        <v>43020</v>
      </c>
      <c r="I7" s="696" t="s">
        <v>315</v>
      </c>
      <c r="J7" s="697">
        <v>1762157.56</v>
      </c>
      <c r="K7" s="676">
        <v>1762157.56</v>
      </c>
      <c r="L7" s="698">
        <v>987942.06</v>
      </c>
      <c r="M7" s="698">
        <v>949988.84</v>
      </c>
      <c r="N7" s="678">
        <v>788528.71</v>
      </c>
      <c r="O7" s="113">
        <f t="shared" ref="O7:O18" si="0">(M7-N7)/N7</f>
        <v>0.20476125720267055</v>
      </c>
      <c r="P7" s="115"/>
      <c r="Q7" s="115"/>
      <c r="R7" s="116" t="s">
        <v>935</v>
      </c>
    </row>
    <row r="8" spans="1:18" ht="144.94999999999999" customHeight="1" x14ac:dyDescent="0.25">
      <c r="A8" s="807">
        <v>3</v>
      </c>
      <c r="B8" s="797" t="s">
        <v>215</v>
      </c>
      <c r="C8" s="684" t="s">
        <v>242</v>
      </c>
      <c r="D8" s="643">
        <v>5022591</v>
      </c>
      <c r="E8" s="699" t="s">
        <v>481</v>
      </c>
      <c r="F8" s="576" t="s">
        <v>491</v>
      </c>
      <c r="G8" s="670">
        <v>43097</v>
      </c>
      <c r="H8" s="670">
        <v>43084</v>
      </c>
      <c r="I8" s="696" t="s">
        <v>315</v>
      </c>
      <c r="J8" s="697">
        <v>1196185</v>
      </c>
      <c r="K8" s="676">
        <v>1196184.99</v>
      </c>
      <c r="L8" s="698">
        <v>688725.63</v>
      </c>
      <c r="M8" s="698">
        <v>658466.1</v>
      </c>
      <c r="N8" s="678">
        <v>117236.09</v>
      </c>
      <c r="O8" s="113">
        <f t="shared" si="0"/>
        <v>4.6165818904400515</v>
      </c>
      <c r="P8" s="115"/>
      <c r="Q8" s="115"/>
      <c r="R8" s="116" t="s">
        <v>935</v>
      </c>
    </row>
    <row r="9" spans="1:18" ht="144.94999999999999" customHeight="1" x14ac:dyDescent="0.25">
      <c r="A9" s="807">
        <v>4</v>
      </c>
      <c r="B9" s="797" t="s">
        <v>215</v>
      </c>
      <c r="C9" s="684" t="s">
        <v>71</v>
      </c>
      <c r="D9" s="643">
        <v>5010604</v>
      </c>
      <c r="E9" s="699" t="s">
        <v>482</v>
      </c>
      <c r="F9" s="576" t="s">
        <v>491</v>
      </c>
      <c r="G9" s="670">
        <v>42979</v>
      </c>
      <c r="H9" s="670">
        <v>42979</v>
      </c>
      <c r="I9" s="696" t="s">
        <v>328</v>
      </c>
      <c r="J9" s="697">
        <v>1336407.94</v>
      </c>
      <c r="K9" s="676">
        <v>1336407.04</v>
      </c>
      <c r="L9" s="698">
        <v>1300459.04</v>
      </c>
      <c r="M9" s="698">
        <v>1300459.04</v>
      </c>
      <c r="N9" s="678">
        <v>1283699.07</v>
      </c>
      <c r="O9" s="113">
        <f t="shared" si="0"/>
        <v>1.3055996059886506E-2</v>
      </c>
      <c r="P9" s="115"/>
      <c r="Q9" s="115"/>
      <c r="R9" s="116" t="s">
        <v>935</v>
      </c>
    </row>
    <row r="10" spans="1:18" ht="144.94999999999999" customHeight="1" x14ac:dyDescent="0.25">
      <c r="A10" s="807">
        <v>5</v>
      </c>
      <c r="B10" s="797" t="s">
        <v>215</v>
      </c>
      <c r="C10" s="684" t="s">
        <v>477</v>
      </c>
      <c r="D10" s="685">
        <v>5003763</v>
      </c>
      <c r="E10" s="699" t="s">
        <v>483</v>
      </c>
      <c r="F10" s="576" t="s">
        <v>491</v>
      </c>
      <c r="G10" s="670">
        <v>43382</v>
      </c>
      <c r="H10" s="670">
        <v>43079</v>
      </c>
      <c r="I10" s="696" t="s">
        <v>210</v>
      </c>
      <c r="J10" s="697">
        <v>897703.8</v>
      </c>
      <c r="K10" s="676">
        <v>897703.79</v>
      </c>
      <c r="L10" s="676">
        <v>499917.47</v>
      </c>
      <c r="M10" s="676">
        <v>499877.47</v>
      </c>
      <c r="N10" s="700">
        <v>231135.82</v>
      </c>
      <c r="O10" s="113">
        <f t="shared" si="0"/>
        <v>1.1627001388188121</v>
      </c>
      <c r="P10" s="115"/>
      <c r="Q10" s="115"/>
      <c r="R10" s="116" t="s">
        <v>935</v>
      </c>
    </row>
    <row r="11" spans="1:18" ht="144.94999999999999" customHeight="1" x14ac:dyDescent="0.25">
      <c r="A11" s="807">
        <v>6</v>
      </c>
      <c r="B11" s="797" t="s">
        <v>215</v>
      </c>
      <c r="C11" s="684" t="s">
        <v>477</v>
      </c>
      <c r="D11" s="685">
        <v>5031234</v>
      </c>
      <c r="E11" s="699" t="s">
        <v>484</v>
      </c>
      <c r="F11" s="673" t="s">
        <v>492</v>
      </c>
      <c r="G11" s="670">
        <v>43319</v>
      </c>
      <c r="H11" s="670">
        <v>43299</v>
      </c>
      <c r="I11" s="696" t="s">
        <v>315</v>
      </c>
      <c r="J11" s="697">
        <v>1301151.67</v>
      </c>
      <c r="K11" s="676">
        <v>1301151.7</v>
      </c>
      <c r="L11" s="698">
        <v>380367.45</v>
      </c>
      <c r="M11" s="676">
        <v>377819.1</v>
      </c>
      <c r="N11" s="698">
        <v>54821.78</v>
      </c>
      <c r="O11" s="113">
        <f t="shared" si="0"/>
        <v>5.8917700227902117</v>
      </c>
      <c r="P11" s="115"/>
      <c r="Q11" s="115"/>
      <c r="R11" s="116" t="s">
        <v>935</v>
      </c>
    </row>
    <row r="12" spans="1:18" ht="144.94999999999999" customHeight="1" x14ac:dyDescent="0.25">
      <c r="A12" s="807">
        <v>7</v>
      </c>
      <c r="B12" s="797" t="s">
        <v>215</v>
      </c>
      <c r="C12" s="684" t="s">
        <v>235</v>
      </c>
      <c r="D12" s="643">
        <v>5032937</v>
      </c>
      <c r="E12" s="699" t="s">
        <v>485</v>
      </c>
      <c r="F12" s="673" t="s">
        <v>492</v>
      </c>
      <c r="G12" s="670">
        <v>43306</v>
      </c>
      <c r="H12" s="670">
        <v>43271</v>
      </c>
      <c r="I12" s="696" t="s">
        <v>315</v>
      </c>
      <c r="J12" s="697">
        <v>1237065.47</v>
      </c>
      <c r="K12" s="676">
        <v>1237065.47</v>
      </c>
      <c r="L12" s="698">
        <v>160307.15</v>
      </c>
      <c r="M12" s="698">
        <v>160303.35999999999</v>
      </c>
      <c r="N12" s="312"/>
      <c r="O12" s="113"/>
      <c r="P12" s="115"/>
      <c r="Q12" s="115"/>
      <c r="R12" s="116" t="s">
        <v>935</v>
      </c>
    </row>
    <row r="13" spans="1:18" ht="144.94999999999999" customHeight="1" x14ac:dyDescent="0.25">
      <c r="A13" s="807">
        <v>8</v>
      </c>
      <c r="B13" s="797" t="s">
        <v>215</v>
      </c>
      <c r="C13" s="684" t="s">
        <v>478</v>
      </c>
      <c r="D13" s="643">
        <v>5032669</v>
      </c>
      <c r="E13" s="699" t="s">
        <v>486</v>
      </c>
      <c r="F13" s="673" t="s">
        <v>492</v>
      </c>
      <c r="G13" s="670">
        <v>43193</v>
      </c>
      <c r="H13" s="670">
        <v>43192</v>
      </c>
      <c r="I13" s="696" t="s">
        <v>315</v>
      </c>
      <c r="J13" s="697">
        <v>1143160</v>
      </c>
      <c r="K13" s="676">
        <v>1143160</v>
      </c>
      <c r="L13" s="676">
        <v>440503.33</v>
      </c>
      <c r="M13" s="676">
        <v>440490.65</v>
      </c>
      <c r="N13" s="312"/>
      <c r="O13" s="113"/>
      <c r="P13" s="115"/>
      <c r="Q13" s="115"/>
      <c r="R13" s="116" t="s">
        <v>935</v>
      </c>
    </row>
    <row r="14" spans="1:18" ht="144.94999999999999" customHeight="1" x14ac:dyDescent="0.25">
      <c r="A14" s="807">
        <v>9</v>
      </c>
      <c r="B14" s="797" t="s">
        <v>215</v>
      </c>
      <c r="C14" s="684" t="s">
        <v>36</v>
      </c>
      <c r="D14" s="685">
        <v>5031026</v>
      </c>
      <c r="E14" s="699" t="s">
        <v>487</v>
      </c>
      <c r="F14" s="673" t="s">
        <v>492</v>
      </c>
      <c r="G14" s="670">
        <v>43193</v>
      </c>
      <c r="H14" s="670">
        <v>43192</v>
      </c>
      <c r="I14" s="696" t="s">
        <v>315</v>
      </c>
      <c r="J14" s="697">
        <v>1231160.94</v>
      </c>
      <c r="K14" s="676">
        <v>1231160.95</v>
      </c>
      <c r="L14" s="676">
        <v>449145.98</v>
      </c>
      <c r="M14" s="676">
        <v>449133.49</v>
      </c>
      <c r="N14" s="312"/>
      <c r="O14" s="113"/>
      <c r="P14" s="115"/>
      <c r="Q14" s="115"/>
      <c r="R14" s="116" t="s">
        <v>935</v>
      </c>
    </row>
    <row r="15" spans="1:18" ht="144.94999999999999" customHeight="1" x14ac:dyDescent="0.25">
      <c r="A15" s="807">
        <v>10</v>
      </c>
      <c r="B15" s="797" t="s">
        <v>215</v>
      </c>
      <c r="C15" s="684" t="s">
        <v>479</v>
      </c>
      <c r="D15" s="643">
        <v>5032681</v>
      </c>
      <c r="E15" s="699" t="s">
        <v>488</v>
      </c>
      <c r="F15" s="673" t="s">
        <v>492</v>
      </c>
      <c r="G15" s="670">
        <v>43193</v>
      </c>
      <c r="H15" s="670">
        <v>43192</v>
      </c>
      <c r="I15" s="696" t="s">
        <v>315</v>
      </c>
      <c r="J15" s="697">
        <v>1145290</v>
      </c>
      <c r="K15" s="676">
        <v>1145290.02</v>
      </c>
      <c r="L15" s="676">
        <v>396872.57</v>
      </c>
      <c r="M15" s="676">
        <v>392195.36</v>
      </c>
      <c r="N15" s="698">
        <v>151452.26</v>
      </c>
      <c r="O15" s="113">
        <f t="shared" si="0"/>
        <v>1.5895642626924151</v>
      </c>
      <c r="P15" s="115"/>
      <c r="Q15" s="115"/>
      <c r="R15" s="116" t="s">
        <v>935</v>
      </c>
    </row>
    <row r="16" spans="1:18" ht="144.94999999999999" customHeight="1" x14ac:dyDescent="0.25">
      <c r="A16" s="807">
        <v>11</v>
      </c>
      <c r="B16" s="798" t="s">
        <v>215</v>
      </c>
      <c r="C16" s="689" t="s">
        <v>427</v>
      </c>
      <c r="D16" s="739">
        <v>5033044</v>
      </c>
      <c r="E16" s="701" t="s">
        <v>489</v>
      </c>
      <c r="F16" s="673" t="s">
        <v>492</v>
      </c>
      <c r="G16" s="670">
        <v>43517</v>
      </c>
      <c r="H16" s="670">
        <v>43282</v>
      </c>
      <c r="I16" s="696" t="s">
        <v>315</v>
      </c>
      <c r="J16" s="702">
        <v>490755.13</v>
      </c>
      <c r="K16" s="680">
        <v>490755.13</v>
      </c>
      <c r="L16" s="328"/>
      <c r="M16" s="331"/>
      <c r="N16" s="312"/>
      <c r="O16" s="113"/>
      <c r="P16" s="115"/>
      <c r="Q16" s="115"/>
      <c r="R16" s="116" t="s">
        <v>935</v>
      </c>
    </row>
    <row r="17" spans="1:18" ht="144.94999999999999" customHeight="1" x14ac:dyDescent="0.25">
      <c r="A17" s="807">
        <v>12</v>
      </c>
      <c r="B17" s="798" t="s">
        <v>215</v>
      </c>
      <c r="C17" s="689" t="s">
        <v>979</v>
      </c>
      <c r="D17" s="651">
        <v>5070059</v>
      </c>
      <c r="E17" s="701" t="s">
        <v>980</v>
      </c>
      <c r="F17" s="740" t="s">
        <v>869</v>
      </c>
      <c r="G17" s="670">
        <v>44111</v>
      </c>
      <c r="H17" s="670">
        <v>44105</v>
      </c>
      <c r="I17" s="696">
        <v>8</v>
      </c>
      <c r="J17" s="702">
        <v>3400000</v>
      </c>
      <c r="K17" s="680">
        <v>3400000</v>
      </c>
      <c r="L17" s="676">
        <v>2117658.42</v>
      </c>
      <c r="M17" s="676">
        <v>2117658.42</v>
      </c>
      <c r="N17" s="312"/>
      <c r="O17" s="113"/>
      <c r="P17" s="115"/>
      <c r="Q17" s="115"/>
      <c r="R17" s="116" t="s">
        <v>935</v>
      </c>
    </row>
    <row r="18" spans="1:18" ht="75" customHeight="1" x14ac:dyDescent="0.25">
      <c r="A18" s="774" t="s">
        <v>847</v>
      </c>
      <c r="B18" s="10"/>
      <c r="C18" s="1006" t="s">
        <v>857</v>
      </c>
      <c r="D18" s="1002"/>
      <c r="E18" s="1002"/>
      <c r="F18" s="1002"/>
      <c r="G18" s="1002"/>
      <c r="H18" s="1003"/>
      <c r="I18" s="74">
        <f>COUNTA(I6:I17)</f>
        <v>12</v>
      </c>
      <c r="J18" s="28">
        <f>SUM(J6:J17)</f>
        <v>17343611.509999998</v>
      </c>
      <c r="K18" s="28">
        <f>SUM(K6:K17)</f>
        <v>17343609.25</v>
      </c>
      <c r="L18" s="29">
        <f>SUM(L6:L17)</f>
        <v>8570716.6600000001</v>
      </c>
      <c r="M18" s="29">
        <f>SUM(M6:M17)</f>
        <v>8494690.9700000007</v>
      </c>
      <c r="N18" s="88">
        <f>SUM(N6:N17)</f>
        <v>3759715.83</v>
      </c>
      <c r="O18" s="90">
        <f t="shared" si="0"/>
        <v>1.2593970805501011</v>
      </c>
      <c r="P18" s="86"/>
      <c r="Q18" s="86"/>
      <c r="R18" s="104"/>
    </row>
    <row r="19" spans="1:18" ht="30" customHeight="1" x14ac:dyDescent="0.3">
      <c r="A19" s="12"/>
      <c r="B19" s="12"/>
      <c r="C19" s="12"/>
      <c r="D19" s="12"/>
      <c r="E19" s="12"/>
      <c r="F19" s="12"/>
      <c r="G19" s="12"/>
      <c r="H19" s="12"/>
      <c r="I19" s="12"/>
      <c r="J19" s="12"/>
      <c r="K19" s="12"/>
      <c r="L19" s="40">
        <f>L18/J18</f>
        <v>0.49417139302608842</v>
      </c>
      <c r="M19" s="40">
        <f>M18/J18</f>
        <v>0.48978789481660856</v>
      </c>
      <c r="N19" s="12"/>
      <c r="O19" s="12"/>
      <c r="P19" s="12"/>
      <c r="Q19" s="12"/>
      <c r="R19" s="100"/>
    </row>
  </sheetData>
  <mergeCells count="1">
    <mergeCell ref="C18:H18"/>
  </mergeCells>
  <pageMargins left="0.70866141732283472" right="0.70866141732283472" top="0.74803149606299213" bottom="0.74803149606299213" header="0.31496062992125984" footer="0.31496062992125984"/>
  <pageSetup paperSize="9" scale="50" fitToHeight="0"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Περιοχές με ονόματα</vt:lpstr>
      </vt:variant>
      <vt:variant>
        <vt:i4>10</vt:i4>
      </vt:variant>
    </vt:vector>
  </HeadingPairs>
  <TitlesOfParts>
    <vt:vector size="22" baseType="lpstr">
      <vt:lpstr>XDO_METADATA</vt:lpstr>
      <vt:lpstr>ΕΤΠΑ 13 ΠΕΠ </vt:lpstr>
      <vt:lpstr>ΕΤΠΑ 13 ΠΕΠ ΜΕΡΙΚΟ ΣΥΝΟΛΟ</vt:lpstr>
      <vt:lpstr>ΕKT 13 ΠΕΠ </vt:lpstr>
      <vt:lpstr>ΕΚΤ 13 ΠΕΠ ΜΕΡΙΚΟ ΣΥΝΟΛΟ</vt:lpstr>
      <vt:lpstr>ΜΔΤ</vt:lpstr>
      <vt:lpstr>ΥΜΕΠΕΡΑΑ</vt:lpstr>
      <vt:lpstr>ΕΠΑΝΕΚ-ΕΠ ΑΝΑΔΕΔΒΜ</vt:lpstr>
      <vt:lpstr>INTERREG</vt:lpstr>
      <vt:lpstr>TAME</vt:lpstr>
      <vt:lpstr>ΠΙΝ 1-8 ΕΡΓΑ ΥΓΕΙΑΣ  12ος 2020</vt:lpstr>
      <vt:lpstr>ΓΕΝΙΚΑ ΣΥΝΟΛΑ</vt:lpstr>
      <vt:lpstr>INTERREG!Print_Area</vt:lpstr>
      <vt:lpstr>TAME!Print_Area</vt:lpstr>
      <vt:lpstr>'ΓΕΝΙΚΑ ΣΥΝΟΛΑ'!Print_Area</vt:lpstr>
      <vt:lpstr>'ΕKT 13 ΠΕΠ '!Print_Area</vt:lpstr>
      <vt:lpstr>'ΕΠΑΝΕΚ-ΕΠ ΑΝΑΔΕΔΒΜ'!Print_Area</vt:lpstr>
      <vt:lpstr>'ΕΤΠΑ 13 ΠΕΠ '!Print_Area</vt:lpstr>
      <vt:lpstr>ΜΔΤ!Print_Area</vt:lpstr>
      <vt:lpstr>'ΠΙΝ 1-8 ΕΡΓΑ ΥΓΕΙΑΣ  12ος 2020'!Print_Area</vt:lpstr>
      <vt:lpstr>ΥΜΕΠΕΡΑΑ!Print_Area</vt:lpstr>
      <vt:lpstr>'ΠΙΝ 1-8 ΕΡΓΑ ΥΓΕΙΑΣ  12ος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Ιωάννα Κατραντζή</dc:creator>
  <cp:lastModifiedBy>ΜΟΣΧΟΒΑΚΗ ΣΤΕΛΛΑ</cp:lastModifiedBy>
  <cp:lastPrinted>2020-12-16T17:38:31Z</cp:lastPrinted>
  <dcterms:created xsi:type="dcterms:W3CDTF">2016-06-21T13:08:53Z</dcterms:created>
  <dcterms:modified xsi:type="dcterms:W3CDTF">2021-01-08T10:51:59Z</dcterms:modified>
</cp:coreProperties>
</file>